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xVal>
          <yVal>
            <numRef>
              <f>gráficos!$B$7:$B$1394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  <c r="AA2" t="n">
        <v>146.2646924845592</v>
      </c>
      <c r="AB2" t="n">
        <v>200.1258050001054</v>
      </c>
      <c r="AC2" t="n">
        <v>181.0260790492835</v>
      </c>
      <c r="AD2" t="n">
        <v>146264.6924845592</v>
      </c>
      <c r="AE2" t="n">
        <v>200125.8050001054</v>
      </c>
      <c r="AF2" t="n">
        <v>2.421588130555932e-06</v>
      </c>
      <c r="AG2" t="n">
        <v>9</v>
      </c>
      <c r="AH2" t="n">
        <v>181026.0790492836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  <c r="AA3" t="n">
        <v>128.9616568744907</v>
      </c>
      <c r="AB3" t="n">
        <v>176.4510283223655</v>
      </c>
      <c r="AC3" t="n">
        <v>159.6107898299018</v>
      </c>
      <c r="AD3" t="n">
        <v>128961.6568744907</v>
      </c>
      <c r="AE3" t="n">
        <v>176451.0283223655</v>
      </c>
      <c r="AF3" t="n">
        <v>2.637707156839523e-06</v>
      </c>
      <c r="AG3" t="n">
        <v>8</v>
      </c>
      <c r="AH3" t="n">
        <v>159610.7898299018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  <c r="AA4" t="n">
        <v>125.573132172847</v>
      </c>
      <c r="AB4" t="n">
        <v>171.8146993344196</v>
      </c>
      <c r="AC4" t="n">
        <v>155.4169455734354</v>
      </c>
      <c r="AD4" t="n">
        <v>125573.132172847</v>
      </c>
      <c r="AE4" t="n">
        <v>171814.6993344196</v>
      </c>
      <c r="AF4" t="n">
        <v>2.767766041649132e-06</v>
      </c>
      <c r="AG4" t="n">
        <v>8</v>
      </c>
      <c r="AH4" t="n">
        <v>155416.9455734354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  <c r="AA5" t="n">
        <v>123.2389511108329</v>
      </c>
      <c r="AB5" t="n">
        <v>168.6209698285728</v>
      </c>
      <c r="AC5" t="n">
        <v>152.5280211291981</v>
      </c>
      <c r="AD5" t="n">
        <v>123238.9511108329</v>
      </c>
      <c r="AE5" t="n">
        <v>168620.9698285728</v>
      </c>
      <c r="AF5" t="n">
        <v>2.868181210789644e-06</v>
      </c>
      <c r="AG5" t="n">
        <v>8</v>
      </c>
      <c r="AH5" t="n">
        <v>152528.0211291981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110.7650885183418</v>
      </c>
      <c r="AB6" t="n">
        <v>151.5536807215562</v>
      </c>
      <c r="AC6" t="n">
        <v>137.089610140459</v>
      </c>
      <c r="AD6" t="n">
        <v>110765.0885183418</v>
      </c>
      <c r="AE6" t="n">
        <v>151553.6807215562</v>
      </c>
      <c r="AF6" t="n">
        <v>2.958582872826187e-06</v>
      </c>
      <c r="AG6" t="n">
        <v>7</v>
      </c>
      <c r="AH6" t="n">
        <v>137089.610140459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  <c r="AA7" t="n">
        <v>109.1926387172199</v>
      </c>
      <c r="AB7" t="n">
        <v>149.402185532073</v>
      </c>
      <c r="AC7" t="n">
        <v>135.143450632217</v>
      </c>
      <c r="AD7" t="n">
        <v>109192.6387172199</v>
      </c>
      <c r="AE7" t="n">
        <v>149402.185532073</v>
      </c>
      <c r="AF7" t="n">
        <v>3.032902235574534e-06</v>
      </c>
      <c r="AG7" t="n">
        <v>7</v>
      </c>
      <c r="AH7" t="n">
        <v>135143.450632217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  <c r="AA8" t="n">
        <v>108.1196405689736</v>
      </c>
      <c r="AB8" t="n">
        <v>147.9340621283058</v>
      </c>
      <c r="AC8" t="n">
        <v>133.8154428655807</v>
      </c>
      <c r="AD8" t="n">
        <v>108119.6405689736</v>
      </c>
      <c r="AE8" t="n">
        <v>147934.0621283058</v>
      </c>
      <c r="AF8" t="n">
        <v>3.085467312493278e-06</v>
      </c>
      <c r="AG8" t="n">
        <v>7</v>
      </c>
      <c r="AH8" t="n">
        <v>133815.4428655807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  <c r="AA9" t="n">
        <v>108.4065147936555</v>
      </c>
      <c r="AB9" t="n">
        <v>148.3265760985129</v>
      </c>
      <c r="AC9" t="n">
        <v>134.1704958533682</v>
      </c>
      <c r="AD9" t="n">
        <v>108406.5147936555</v>
      </c>
      <c r="AE9" t="n">
        <v>148326.5760985129</v>
      </c>
      <c r="AF9" t="n">
        <v>3.08444028612364e-06</v>
      </c>
      <c r="AG9" t="n">
        <v>7</v>
      </c>
      <c r="AH9" t="n">
        <v>134170.4958533682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107.2069626359909</v>
      </c>
      <c r="AB10" t="n">
        <v>146.6852959158908</v>
      </c>
      <c r="AC10" t="n">
        <v>132.6858571478238</v>
      </c>
      <c r="AD10" t="n">
        <v>107206.9626359909</v>
      </c>
      <c r="AE10" t="n">
        <v>146685.2959158908</v>
      </c>
      <c r="AF10" t="n">
        <v>3.142467276008186e-06</v>
      </c>
      <c r="AG10" t="n">
        <v>7</v>
      </c>
      <c r="AH10" t="n">
        <v>132685.8571478238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106.6907890765969</v>
      </c>
      <c r="AB11" t="n">
        <v>145.9790444799581</v>
      </c>
      <c r="AC11" t="n">
        <v>132.0470093577061</v>
      </c>
      <c r="AD11" t="n">
        <v>106690.7890765969</v>
      </c>
      <c r="AE11" t="n">
        <v>145979.0444799581</v>
      </c>
      <c r="AF11" t="n">
        <v>3.168773155975958e-06</v>
      </c>
      <c r="AG11" t="n">
        <v>7</v>
      </c>
      <c r="AH11" t="n">
        <v>132047.0093577061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106.1884049222259</v>
      </c>
      <c r="AB12" t="n">
        <v>145.2916603163233</v>
      </c>
      <c r="AC12" t="n">
        <v>131.4252281738987</v>
      </c>
      <c r="AD12" t="n">
        <v>106188.4049222259</v>
      </c>
      <c r="AE12" t="n">
        <v>145291.6603163233</v>
      </c>
      <c r="AF12" t="n">
        <v>3.195755939687356e-06</v>
      </c>
      <c r="AG12" t="n">
        <v>7</v>
      </c>
      <c r="AH12" t="n">
        <v>131425.2281738987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105.7029177692512</v>
      </c>
      <c r="AB13" t="n">
        <v>144.6273953754422</v>
      </c>
      <c r="AC13" t="n">
        <v>130.8243597466734</v>
      </c>
      <c r="AD13" t="n">
        <v>105702.9177692512</v>
      </c>
      <c r="AE13" t="n">
        <v>144627.3953754422</v>
      </c>
      <c r="AF13" t="n">
        <v>3.223088846024766e-06</v>
      </c>
      <c r="AG13" t="n">
        <v>7</v>
      </c>
      <c r="AH13" t="n">
        <v>130824.3597466734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  <c r="AA14" t="n">
        <v>105.6979244738485</v>
      </c>
      <c r="AB14" t="n">
        <v>144.6205633283835</v>
      </c>
      <c r="AC14" t="n">
        <v>130.8181797405971</v>
      </c>
      <c r="AD14" t="n">
        <v>105697.9244738485</v>
      </c>
      <c r="AE14" t="n">
        <v>144620.5633283835</v>
      </c>
      <c r="AF14" t="n">
        <v>3.219891059373848e-06</v>
      </c>
      <c r="AG14" t="n">
        <v>7</v>
      </c>
      <c r="AH14" t="n">
        <v>130818.1797405971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105.2397475463874</v>
      </c>
      <c r="AB15" t="n">
        <v>143.993665442892</v>
      </c>
      <c r="AC15" t="n">
        <v>130.2511121094401</v>
      </c>
      <c r="AD15" t="n">
        <v>105239.7475463874</v>
      </c>
      <c r="AE15" t="n">
        <v>143993.665442892</v>
      </c>
      <c r="AF15" t="n">
        <v>3.247644112862474e-06</v>
      </c>
      <c r="AG15" t="n">
        <v>7</v>
      </c>
      <c r="AH15" t="n">
        <v>130251.1121094401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104.4960692131746</v>
      </c>
      <c r="AB16" t="n">
        <v>142.9761319386182</v>
      </c>
      <c r="AC16" t="n">
        <v>129.3306905746966</v>
      </c>
      <c r="AD16" t="n">
        <v>104496.0692131745</v>
      </c>
      <c r="AE16" t="n">
        <v>142976.1319386182</v>
      </c>
      <c r="AF16" t="n">
        <v>3.28727799412714e-06</v>
      </c>
      <c r="AG16" t="n">
        <v>7</v>
      </c>
      <c r="AH16" t="n">
        <v>129330.6905746966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  <c r="AA17" t="n">
        <v>104.657670536465</v>
      </c>
      <c r="AB17" t="n">
        <v>143.1972419984913</v>
      </c>
      <c r="AC17" t="n">
        <v>129.5306982007854</v>
      </c>
      <c r="AD17" t="n">
        <v>104657.670536465</v>
      </c>
      <c r="AE17" t="n">
        <v>143197.2419984913</v>
      </c>
      <c r="AF17" t="n">
        <v>3.275373824842699e-06</v>
      </c>
      <c r="AG17" t="n">
        <v>7</v>
      </c>
      <c r="AH17" t="n">
        <v>129530.6982007854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104.1532752630747</v>
      </c>
      <c r="AB18" t="n">
        <v>142.5071061330901</v>
      </c>
      <c r="AC18" t="n">
        <v>128.9064279337661</v>
      </c>
      <c r="AD18" t="n">
        <v>104153.2752630747</v>
      </c>
      <c r="AE18" t="n">
        <v>142507.1061330901</v>
      </c>
      <c r="AF18" t="n">
        <v>3.303687074532946e-06</v>
      </c>
      <c r="AG18" t="n">
        <v>7</v>
      </c>
      <c r="AH18" t="n">
        <v>128906.4279337661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104.2445679014081</v>
      </c>
      <c r="AB19" t="n">
        <v>142.6320167484047</v>
      </c>
      <c r="AC19" t="n">
        <v>129.0194172552682</v>
      </c>
      <c r="AD19" t="n">
        <v>104244.5679014081</v>
      </c>
      <c r="AE19" t="n">
        <v>142632.0167484047</v>
      </c>
      <c r="AF19" t="n">
        <v>3.300325897323222e-06</v>
      </c>
      <c r="AG19" t="n">
        <v>7</v>
      </c>
      <c r="AH19" t="n">
        <v>129019.4172552682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104.1695271357181</v>
      </c>
      <c r="AB20" t="n">
        <v>142.5293426622228</v>
      </c>
      <c r="AC20" t="n">
        <v>128.9265422397676</v>
      </c>
      <c r="AD20" t="n">
        <v>104169.5271357181</v>
      </c>
      <c r="AE20" t="n">
        <v>142529.3426622228</v>
      </c>
      <c r="AF20" t="n">
        <v>3.299672335087997e-06</v>
      </c>
      <c r="AG20" t="n">
        <v>7</v>
      </c>
      <c r="AH20" t="n">
        <v>128926.5422397676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103.6293642737971</v>
      </c>
      <c r="AB21" t="n">
        <v>141.7902680042393</v>
      </c>
      <c r="AC21" t="n">
        <v>128.2580038298439</v>
      </c>
      <c r="AD21" t="n">
        <v>103629.3642737971</v>
      </c>
      <c r="AE21" t="n">
        <v>141790.2680042393</v>
      </c>
      <c r="AF21" t="n">
        <v>3.331720226122383e-06</v>
      </c>
      <c r="AG21" t="n">
        <v>7</v>
      </c>
      <c r="AH21" t="n">
        <v>128258.0038298439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103.4947255308513</v>
      </c>
      <c r="AB22" t="n">
        <v>141.6060493362988</v>
      </c>
      <c r="AC22" t="n">
        <v>128.091366733019</v>
      </c>
      <c r="AD22" t="n">
        <v>103494.7255308513</v>
      </c>
      <c r="AE22" t="n">
        <v>141606.0493362987</v>
      </c>
      <c r="AF22" t="n">
        <v>3.331860275172788e-06</v>
      </c>
      <c r="AG22" t="n">
        <v>7</v>
      </c>
      <c r="AH22" t="n">
        <v>128091.3667330191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103.4155877872712</v>
      </c>
      <c r="AB23" t="n">
        <v>141.4977695842217</v>
      </c>
      <c r="AC23" t="n">
        <v>127.9934210485086</v>
      </c>
      <c r="AD23" t="n">
        <v>103415.5877872712</v>
      </c>
      <c r="AE23" t="n">
        <v>141497.7695842217</v>
      </c>
      <c r="AF23" t="n">
        <v>3.330413101651934e-06</v>
      </c>
      <c r="AG23" t="n">
        <v>7</v>
      </c>
      <c r="AH23" t="n">
        <v>127993.4210485086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  <c r="AA24" t="n">
        <v>102.6446234322838</v>
      </c>
      <c r="AB24" t="n">
        <v>140.4429021411816</v>
      </c>
      <c r="AC24" t="n">
        <v>127.0392286737162</v>
      </c>
      <c r="AD24" t="n">
        <v>102644.6234322838</v>
      </c>
      <c r="AE24" t="n">
        <v>140442.9021411816</v>
      </c>
      <c r="AF24" t="n">
        <v>3.372241084706281e-06</v>
      </c>
      <c r="AG24" t="n">
        <v>7</v>
      </c>
      <c r="AH24" t="n">
        <v>127039.2286737162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102.8092312664825</v>
      </c>
      <c r="AB25" t="n">
        <v>140.6681258419173</v>
      </c>
      <c r="AC25" t="n">
        <v>127.2429573405572</v>
      </c>
      <c r="AD25" t="n">
        <v>102809.2312664825</v>
      </c>
      <c r="AE25" t="n">
        <v>140668.1258419173</v>
      </c>
      <c r="AF25" t="n">
        <v>3.365075241627217e-06</v>
      </c>
      <c r="AG25" t="n">
        <v>7</v>
      </c>
      <c r="AH25" t="n">
        <v>127242.9573405572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102.965108923479</v>
      </c>
      <c r="AB26" t="n">
        <v>140.8814045290567</v>
      </c>
      <c r="AC26" t="n">
        <v>127.4358810091345</v>
      </c>
      <c r="AD26" t="n">
        <v>102965.108923479</v>
      </c>
      <c r="AE26" t="n">
        <v>140881.4045290567</v>
      </c>
      <c r="AF26" t="n">
        <v>3.355411857149258e-06</v>
      </c>
      <c r="AG26" t="n">
        <v>7</v>
      </c>
      <c r="AH26" t="n">
        <v>127435.8810091346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  <c r="AA27" t="n">
        <v>102.810882039858</v>
      </c>
      <c r="AB27" t="n">
        <v>140.6703845028766</v>
      </c>
      <c r="AC27" t="n">
        <v>127.2450004380846</v>
      </c>
      <c r="AD27" t="n">
        <v>102810.882039858</v>
      </c>
      <c r="AE27" t="n">
        <v>140670.3845028766</v>
      </c>
      <c r="AF27" t="n">
        <v>3.356205468434888e-06</v>
      </c>
      <c r="AG27" t="n">
        <v>7</v>
      </c>
      <c r="AH27" t="n">
        <v>127245.0004380846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91.73446557855246</v>
      </c>
      <c r="AB28" t="n">
        <v>125.5151428435194</v>
      </c>
      <c r="AC28" t="n">
        <v>113.5361537721763</v>
      </c>
      <c r="AD28" t="n">
        <v>91734.46557855247</v>
      </c>
      <c r="AE28" t="n">
        <v>125515.1428435194</v>
      </c>
      <c r="AF28" t="n">
        <v>3.387599797234049e-06</v>
      </c>
      <c r="AG28" t="n">
        <v>6</v>
      </c>
      <c r="AH28" t="n">
        <v>113536.1537721763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91.70370344327893</v>
      </c>
      <c r="AB29" t="n">
        <v>125.4730527329085</v>
      </c>
      <c r="AC29" t="n">
        <v>113.4980806826483</v>
      </c>
      <c r="AD29" t="n">
        <v>91703.70344327892</v>
      </c>
      <c r="AE29" t="n">
        <v>125473.0527329085</v>
      </c>
      <c r="AF29" t="n">
        <v>3.389093653771705e-06</v>
      </c>
      <c r="AG29" t="n">
        <v>6</v>
      </c>
      <c r="AH29" t="n">
        <v>113498.0806826483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91.69302528387448</v>
      </c>
      <c r="AB30" t="n">
        <v>125.4584424041242</v>
      </c>
      <c r="AC30" t="n">
        <v>113.4848647431375</v>
      </c>
      <c r="AD30" t="n">
        <v>91693.02528387448</v>
      </c>
      <c r="AE30" t="n">
        <v>125458.4424041242</v>
      </c>
      <c r="AF30" t="n">
        <v>3.388556799078484e-06</v>
      </c>
      <c r="AG30" t="n">
        <v>6</v>
      </c>
      <c r="AH30" t="n">
        <v>113484.8647431375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91.66285102190854</v>
      </c>
      <c r="AB31" t="n">
        <v>125.4171566477079</v>
      </c>
      <c r="AC31" t="n">
        <v>113.4475192413687</v>
      </c>
      <c r="AD31" t="n">
        <v>91662.85102190854</v>
      </c>
      <c r="AE31" t="n">
        <v>125417.1566477079</v>
      </c>
      <c r="AF31" t="n">
        <v>3.38951380092292e-06</v>
      </c>
      <c r="AG31" t="n">
        <v>6</v>
      </c>
      <c r="AH31" t="n">
        <v>113447.5192413687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91.33209349057793</v>
      </c>
      <c r="AB32" t="n">
        <v>124.9645996013492</v>
      </c>
      <c r="AC32" t="n">
        <v>113.0381536043464</v>
      </c>
      <c r="AD32" t="n">
        <v>91332.09349057793</v>
      </c>
      <c r="AE32" t="n">
        <v>124964.5996013492</v>
      </c>
      <c r="AF32" t="n">
        <v>3.398150159031239e-06</v>
      </c>
      <c r="AG32" t="n">
        <v>6</v>
      </c>
      <c r="AH32" t="n">
        <v>113038.1536043464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91.44474994202841</v>
      </c>
      <c r="AB33" t="n">
        <v>125.1187411282755</v>
      </c>
      <c r="AC33" t="n">
        <v>113.177584080282</v>
      </c>
      <c r="AD33" t="n">
        <v>91444.74994202841</v>
      </c>
      <c r="AE33" t="n">
        <v>125118.7411282755</v>
      </c>
      <c r="AF33" t="n">
        <v>3.386782844440019e-06</v>
      </c>
      <c r="AG33" t="n">
        <v>6</v>
      </c>
      <c r="AH33" t="n">
        <v>113177.584080282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91.37043984031861</v>
      </c>
      <c r="AB34" t="n">
        <v>125.0170667687859</v>
      </c>
      <c r="AC34" t="n">
        <v>113.0856133789611</v>
      </c>
      <c r="AD34" t="n">
        <v>91370.43984031861</v>
      </c>
      <c r="AE34" t="n">
        <v>125017.0667687859</v>
      </c>
      <c r="AF34" t="n">
        <v>3.384331986057928e-06</v>
      </c>
      <c r="AG34" t="n">
        <v>6</v>
      </c>
      <c r="AH34" t="n">
        <v>113085.6133789611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90.86278767755222</v>
      </c>
      <c r="AB35" t="n">
        <v>124.3224746836565</v>
      </c>
      <c r="AC35" t="n">
        <v>112.4573121875702</v>
      </c>
      <c r="AD35" t="n">
        <v>90862.78767755222</v>
      </c>
      <c r="AE35" t="n">
        <v>124322.4746836565</v>
      </c>
      <c r="AF35" t="n">
        <v>3.418620661898796e-06</v>
      </c>
      <c r="AG35" t="n">
        <v>6</v>
      </c>
      <c r="AH35" t="n">
        <v>112457.3121875701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90.92361396944531</v>
      </c>
      <c r="AB36" t="n">
        <v>124.4056998996912</v>
      </c>
      <c r="AC36" t="n">
        <v>112.5325945057938</v>
      </c>
      <c r="AD36" t="n">
        <v>90923.61396944532</v>
      </c>
      <c r="AE36" t="n">
        <v>124405.6998996912</v>
      </c>
      <c r="AF36" t="n">
        <v>3.415562924298282e-06</v>
      </c>
      <c r="AG36" t="n">
        <v>6</v>
      </c>
      <c r="AH36" t="n">
        <v>112532.5945057938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90.88944506692124</v>
      </c>
      <c r="AB37" t="n">
        <v>124.3589484998322</v>
      </c>
      <c r="AC37" t="n">
        <v>112.4903049939213</v>
      </c>
      <c r="AD37" t="n">
        <v>90889.44506692124</v>
      </c>
      <c r="AE37" t="n">
        <v>124358.9484998322</v>
      </c>
      <c r="AF37" t="n">
        <v>3.41901746754161e-06</v>
      </c>
      <c r="AG37" t="n">
        <v>6</v>
      </c>
      <c r="AH37" t="n">
        <v>112490.3049939213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90.87242045345813</v>
      </c>
      <c r="AB38" t="n">
        <v>124.335654672619</v>
      </c>
      <c r="AC38" t="n">
        <v>112.4692342968843</v>
      </c>
      <c r="AD38" t="n">
        <v>90872.42045345814</v>
      </c>
      <c r="AE38" t="n">
        <v>124335.654672619</v>
      </c>
      <c r="AF38" t="n">
        <v>3.41929756564242e-06</v>
      </c>
      <c r="AG38" t="n">
        <v>6</v>
      </c>
      <c r="AH38" t="n">
        <v>112469.2342968843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90.6185330801294</v>
      </c>
      <c r="AB39" t="n">
        <v>123.9882747677104</v>
      </c>
      <c r="AC39" t="n">
        <v>112.1550078425493</v>
      </c>
      <c r="AD39" t="n">
        <v>90618.53308012939</v>
      </c>
      <c r="AE39" t="n">
        <v>123988.2747677104</v>
      </c>
      <c r="AF39" t="n">
        <v>3.425296333301442e-06</v>
      </c>
      <c r="AG39" t="n">
        <v>6</v>
      </c>
      <c r="AH39" t="n">
        <v>112155.0078425493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90.66490051347006</v>
      </c>
      <c r="AB40" t="n">
        <v>124.0517167355939</v>
      </c>
      <c r="AC40" t="n">
        <v>112.2123949980594</v>
      </c>
      <c r="AD40" t="n">
        <v>90664.90051347006</v>
      </c>
      <c r="AE40" t="n">
        <v>124051.7167355939</v>
      </c>
      <c r="AF40" t="n">
        <v>3.419717712793636e-06</v>
      </c>
      <c r="AG40" t="n">
        <v>6</v>
      </c>
      <c r="AH40" t="n">
        <v>112212.3949980594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90.67822547772589</v>
      </c>
      <c r="AB41" t="n">
        <v>124.0699485395447</v>
      </c>
      <c r="AC41" t="n">
        <v>112.2288867842296</v>
      </c>
      <c r="AD41" t="n">
        <v>90678.22547772589</v>
      </c>
      <c r="AE41" t="n">
        <v>124069.9485395447</v>
      </c>
      <c r="AF41" t="n">
        <v>3.412645235748175e-06</v>
      </c>
      <c r="AG41" t="n">
        <v>6</v>
      </c>
      <c r="AH41" t="n">
        <v>112228.8867842296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90.45624465717663</v>
      </c>
      <c r="AB42" t="n">
        <v>123.7662245877666</v>
      </c>
      <c r="AC42" t="n">
        <v>111.9541498201299</v>
      </c>
      <c r="AD42" t="n">
        <v>90456.24465717662</v>
      </c>
      <c r="AE42" t="n">
        <v>123766.2245877666</v>
      </c>
      <c r="AF42" t="n">
        <v>3.416379877092313e-06</v>
      </c>
      <c r="AG42" t="n">
        <v>6</v>
      </c>
      <c r="AH42" t="n">
        <v>111954.1498201299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  <c r="AA43" t="n">
        <v>90.39640702256064</v>
      </c>
      <c r="AB43" t="n">
        <v>123.684352096235</v>
      </c>
      <c r="AC43" t="n">
        <v>111.8800911242812</v>
      </c>
      <c r="AD43" t="n">
        <v>90396.40702256064</v>
      </c>
      <c r="AE43" t="n">
        <v>123684.352096235</v>
      </c>
      <c r="AF43" t="n">
        <v>3.41250518669777e-06</v>
      </c>
      <c r="AG43" t="n">
        <v>6</v>
      </c>
      <c r="AH43" t="n">
        <v>111880.0911242812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89.7721525459493</v>
      </c>
      <c r="AB44" t="n">
        <v>122.830219581172</v>
      </c>
      <c r="AC44" t="n">
        <v>111.107475817673</v>
      </c>
      <c r="AD44" t="n">
        <v>89772.1525459493</v>
      </c>
      <c r="AE44" t="n">
        <v>122830.219581172</v>
      </c>
      <c r="AF44" t="n">
        <v>3.447494107790663e-06</v>
      </c>
      <c r="AG44" t="n">
        <v>6</v>
      </c>
      <c r="AH44" t="n">
        <v>111107.4758176731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  <c r="AA45" t="n">
        <v>89.60659563283745</v>
      </c>
      <c r="AB45" t="n">
        <v>122.6036973087969</v>
      </c>
      <c r="AC45" t="n">
        <v>110.9025725130474</v>
      </c>
      <c r="AD45" t="n">
        <v>89606.59563283746</v>
      </c>
      <c r="AE45" t="n">
        <v>122603.6973087969</v>
      </c>
      <c r="AF45" t="n">
        <v>3.454029730142905e-06</v>
      </c>
      <c r="AG45" t="n">
        <v>6</v>
      </c>
      <c r="AH45" t="n">
        <v>110902.5725130474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89.58611647826991</v>
      </c>
      <c r="AB46" t="n">
        <v>122.5756768260411</v>
      </c>
      <c r="AC46" t="n">
        <v>110.8772262658388</v>
      </c>
      <c r="AD46" t="n">
        <v>89586.11647826992</v>
      </c>
      <c r="AE46" t="n">
        <v>122575.6768260411</v>
      </c>
      <c r="AF46" t="n">
        <v>3.453306143382479e-06</v>
      </c>
      <c r="AG46" t="n">
        <v>6</v>
      </c>
      <c r="AH46" t="n">
        <v>110877.2262658388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89.67185890708269</v>
      </c>
      <c r="AB47" t="n">
        <v>122.6929933998316</v>
      </c>
      <c r="AC47" t="n">
        <v>110.9833463104817</v>
      </c>
      <c r="AD47" t="n">
        <v>89671.8589070827</v>
      </c>
      <c r="AE47" t="n">
        <v>122692.9933998316</v>
      </c>
      <c r="AF47" t="n">
        <v>3.446093617286611e-06</v>
      </c>
      <c r="AG47" t="n">
        <v>6</v>
      </c>
      <c r="AH47" t="n">
        <v>110983.3463104817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89.59325371844557</v>
      </c>
      <c r="AB48" t="n">
        <v>122.5854423129222</v>
      </c>
      <c r="AC48" t="n">
        <v>110.8860597483579</v>
      </c>
      <c r="AD48" t="n">
        <v>89593.25371844557</v>
      </c>
      <c r="AE48" t="n">
        <v>122585.4423129222</v>
      </c>
      <c r="AF48" t="n">
        <v>3.447774205891474e-06</v>
      </c>
      <c r="AG48" t="n">
        <v>6</v>
      </c>
      <c r="AH48" t="n">
        <v>110886.0597483579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89.53508618849516</v>
      </c>
      <c r="AB49" t="n">
        <v>122.5058549322738</v>
      </c>
      <c r="AC49" t="n">
        <v>110.814068075617</v>
      </c>
      <c r="AD49" t="n">
        <v>89535.08618849516</v>
      </c>
      <c r="AE49" t="n">
        <v>122505.8549322738</v>
      </c>
      <c r="AF49" t="n">
        <v>3.446653813488232e-06</v>
      </c>
      <c r="AG49" t="n">
        <v>6</v>
      </c>
      <c r="AH49" t="n">
        <v>110814.068075617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89.53484745330829</v>
      </c>
      <c r="AB50" t="n">
        <v>122.5055282842589</v>
      </c>
      <c r="AC50" t="n">
        <v>110.8137726024301</v>
      </c>
      <c r="AD50" t="n">
        <v>89534.84745330829</v>
      </c>
      <c r="AE50" t="n">
        <v>122505.5282842589</v>
      </c>
      <c r="AF50" t="n">
        <v>3.445673470135396e-06</v>
      </c>
      <c r="AG50" t="n">
        <v>6</v>
      </c>
      <c r="AH50" t="n">
        <v>110813.7726024301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  <c r="AA51" t="n">
        <v>89.30626127442287</v>
      </c>
      <c r="AB51" t="n">
        <v>122.1927665897975</v>
      </c>
      <c r="AC51" t="n">
        <v>110.5308604451243</v>
      </c>
      <c r="AD51" t="n">
        <v>89306.26127442287</v>
      </c>
      <c r="AE51" t="n">
        <v>122192.7665897975</v>
      </c>
      <c r="AF51" t="n">
        <v>3.452325800029642e-06</v>
      </c>
      <c r="AG51" t="n">
        <v>6</v>
      </c>
      <c r="AH51" t="n">
        <v>110530.8604451243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  <c r="AA52" t="n">
        <v>89.22248087812132</v>
      </c>
      <c r="AB52" t="n">
        <v>122.0781345554476</v>
      </c>
      <c r="AC52" t="n">
        <v>110.4271687312456</v>
      </c>
      <c r="AD52" t="n">
        <v>89222.48087812132</v>
      </c>
      <c r="AE52" t="n">
        <v>122078.1345554476</v>
      </c>
      <c r="AF52" t="n">
        <v>3.451182066118e-06</v>
      </c>
      <c r="AG52" t="n">
        <v>6</v>
      </c>
      <c r="AH52" t="n">
        <v>110427.1687312456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89.35218723055063</v>
      </c>
      <c r="AB53" t="n">
        <v>122.2556045090816</v>
      </c>
      <c r="AC53" t="n">
        <v>110.5877012015855</v>
      </c>
      <c r="AD53" t="n">
        <v>89352.18723055063</v>
      </c>
      <c r="AE53" t="n">
        <v>122255.6045090816</v>
      </c>
      <c r="AF53" t="n">
        <v>3.445953568236206e-06</v>
      </c>
      <c r="AG53" t="n">
        <v>6</v>
      </c>
      <c r="AH53" t="n">
        <v>110587.7012015855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89.1625145612457</v>
      </c>
      <c r="AB54" t="n">
        <v>121.9960859951712</v>
      </c>
      <c r="AC54" t="n">
        <v>110.3529507704061</v>
      </c>
      <c r="AD54" t="n">
        <v>89162.5145612457</v>
      </c>
      <c r="AE54" t="n">
        <v>121996.0859951712</v>
      </c>
      <c r="AF54" t="n">
        <v>3.445673470135396e-06</v>
      </c>
      <c r="AG54" t="n">
        <v>6</v>
      </c>
      <c r="AH54" t="n">
        <v>110352.9507704061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89.04892240170062</v>
      </c>
      <c r="AB55" t="n">
        <v>121.8406641911493</v>
      </c>
      <c r="AC55" t="n">
        <v>110.2123622052241</v>
      </c>
      <c r="AD55" t="n">
        <v>89048.92240170062</v>
      </c>
      <c r="AE55" t="n">
        <v>121840.6641911493</v>
      </c>
      <c r="AF55" t="n">
        <v>3.446093617286611e-06</v>
      </c>
      <c r="AG55" t="n">
        <v>6</v>
      </c>
      <c r="AH55" t="n">
        <v>110212.3622052241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88.88702257040805</v>
      </c>
      <c r="AB56" t="n">
        <v>121.6191456994585</v>
      </c>
      <c r="AC56" t="n">
        <v>110.011985127477</v>
      </c>
      <c r="AD56" t="n">
        <v>88887.02257040805</v>
      </c>
      <c r="AE56" t="n">
        <v>121619.1456994585</v>
      </c>
      <c r="AF56" t="n">
        <v>3.445533421084991e-06</v>
      </c>
      <c r="AG56" t="n">
        <v>6</v>
      </c>
      <c r="AH56" t="n">
        <v>110011.985127477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88.53225869461113</v>
      </c>
      <c r="AB57" t="n">
        <v>121.1337421135157</v>
      </c>
      <c r="AC57" t="n">
        <v>109.5729077785083</v>
      </c>
      <c r="AD57" t="n">
        <v>88532.25869461113</v>
      </c>
      <c r="AE57" t="n">
        <v>121133.7421135157</v>
      </c>
      <c r="AF57" t="n">
        <v>3.45146216421881e-06</v>
      </c>
      <c r="AG57" t="n">
        <v>6</v>
      </c>
      <c r="AH57" t="n">
        <v>109572.9077785083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88.39183917816572</v>
      </c>
      <c r="AB58" t="n">
        <v>120.9416139362434</v>
      </c>
      <c r="AC58" t="n">
        <v>109.3991160448212</v>
      </c>
      <c r="AD58" t="n">
        <v>88391.83917816573</v>
      </c>
      <c r="AE58" t="n">
        <v>120941.6139362434</v>
      </c>
      <c r="AF58" t="n">
        <v>3.446233666337017e-06</v>
      </c>
      <c r="AG58" t="n">
        <v>6</v>
      </c>
      <c r="AH58" t="n">
        <v>109399.1160448212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  <c r="AA59" t="n">
        <v>88.32019707909977</v>
      </c>
      <c r="AB59" t="n">
        <v>120.843590055675</v>
      </c>
      <c r="AC59" t="n">
        <v>109.3104474258369</v>
      </c>
      <c r="AD59" t="n">
        <v>88320.19707909977</v>
      </c>
      <c r="AE59" t="n">
        <v>120843.590055675</v>
      </c>
      <c r="AF59" t="n">
        <v>3.443269294770107e-06</v>
      </c>
      <c r="AG59" t="n">
        <v>6</v>
      </c>
      <c r="AH59" t="n">
        <v>109310.4474258369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  <c r="AA60" t="n">
        <v>88.351652881121</v>
      </c>
      <c r="AB60" t="n">
        <v>120.8866292717325</v>
      </c>
      <c r="AC60" t="n">
        <v>109.3493790395197</v>
      </c>
      <c r="AD60" t="n">
        <v>88351.652881121</v>
      </c>
      <c r="AE60" t="n">
        <v>120886.6292717325</v>
      </c>
      <c r="AF60" t="n">
        <v>3.442989196669297e-06</v>
      </c>
      <c r="AG60" t="n">
        <v>6</v>
      </c>
      <c r="AH60" t="n">
        <v>109349.3790395197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7.9381</v>
      </c>
      <c r="E2" t="n">
        <v>12.6</v>
      </c>
      <c r="F2" t="n">
        <v>5.54</v>
      </c>
      <c r="G2" t="n">
        <v>4.56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100.36</v>
      </c>
      <c r="Q2" t="n">
        <v>203.61</v>
      </c>
      <c r="R2" t="n">
        <v>61.1</v>
      </c>
      <c r="S2" t="n">
        <v>13.05</v>
      </c>
      <c r="T2" t="n">
        <v>23392.36</v>
      </c>
      <c r="U2" t="n">
        <v>0.21</v>
      </c>
      <c r="V2" t="n">
        <v>0.67</v>
      </c>
      <c r="W2" t="n">
        <v>0.17</v>
      </c>
      <c r="X2" t="n">
        <v>1.5</v>
      </c>
      <c r="Y2" t="n">
        <v>1</v>
      </c>
      <c r="Z2" t="n">
        <v>10</v>
      </c>
      <c r="AA2" t="n">
        <v>215.4556039791088</v>
      </c>
      <c r="AB2" t="n">
        <v>294.795862594482</v>
      </c>
      <c r="AC2" t="n">
        <v>266.6609592171434</v>
      </c>
      <c r="AD2" t="n">
        <v>215455.6039791088</v>
      </c>
      <c r="AE2" t="n">
        <v>294795.862594482</v>
      </c>
      <c r="AF2" t="n">
        <v>1.733575798105458e-06</v>
      </c>
      <c r="AG2" t="n">
        <v>11</v>
      </c>
      <c r="AH2" t="n">
        <v>266660.9592171434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8.9177</v>
      </c>
      <c r="E3" t="n">
        <v>11.21</v>
      </c>
      <c r="F3" t="n">
        <v>5.16</v>
      </c>
      <c r="G3" t="n">
        <v>5.63</v>
      </c>
      <c r="H3" t="n">
        <v>0.07000000000000001</v>
      </c>
      <c r="I3" t="n">
        <v>55</v>
      </c>
      <c r="J3" t="n">
        <v>297.17</v>
      </c>
      <c r="K3" t="n">
        <v>61.82</v>
      </c>
      <c r="L3" t="n">
        <v>1.25</v>
      </c>
      <c r="M3" t="n">
        <v>53</v>
      </c>
      <c r="N3" t="n">
        <v>84.09999999999999</v>
      </c>
      <c r="O3" t="n">
        <v>36885.7</v>
      </c>
      <c r="P3" t="n">
        <v>93.27</v>
      </c>
      <c r="Q3" t="n">
        <v>203.76</v>
      </c>
      <c r="R3" t="n">
        <v>49.2</v>
      </c>
      <c r="S3" t="n">
        <v>13.05</v>
      </c>
      <c r="T3" t="n">
        <v>17531.37</v>
      </c>
      <c r="U3" t="n">
        <v>0.27</v>
      </c>
      <c r="V3" t="n">
        <v>0.72</v>
      </c>
      <c r="W3" t="n">
        <v>0.14</v>
      </c>
      <c r="X3" t="n">
        <v>1.12</v>
      </c>
      <c r="Y3" t="n">
        <v>1</v>
      </c>
      <c r="Z3" t="n">
        <v>10</v>
      </c>
      <c r="AA3" t="n">
        <v>188.5847781190584</v>
      </c>
      <c r="AB3" t="n">
        <v>258.030013195608</v>
      </c>
      <c r="AC3" t="n">
        <v>233.4039908836924</v>
      </c>
      <c r="AD3" t="n">
        <v>188584.7781190584</v>
      </c>
      <c r="AE3" t="n">
        <v>258030.013195608</v>
      </c>
      <c r="AF3" t="n">
        <v>1.947507450745775e-06</v>
      </c>
      <c r="AG3" t="n">
        <v>10</v>
      </c>
      <c r="AH3" t="n">
        <v>233403.9908836924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9.6455</v>
      </c>
      <c r="E4" t="n">
        <v>10.37</v>
      </c>
      <c r="F4" t="n">
        <v>4.93</v>
      </c>
      <c r="G4" t="n">
        <v>6.72</v>
      </c>
      <c r="H4" t="n">
        <v>0.09</v>
      </c>
      <c r="I4" t="n">
        <v>44</v>
      </c>
      <c r="J4" t="n">
        <v>297.7</v>
      </c>
      <c r="K4" t="n">
        <v>61.82</v>
      </c>
      <c r="L4" t="n">
        <v>1.5</v>
      </c>
      <c r="M4" t="n">
        <v>42</v>
      </c>
      <c r="N4" t="n">
        <v>84.37</v>
      </c>
      <c r="O4" t="n">
        <v>36949.99</v>
      </c>
      <c r="P4" t="n">
        <v>88.89</v>
      </c>
      <c r="Q4" t="n">
        <v>203.6</v>
      </c>
      <c r="R4" t="n">
        <v>41.66</v>
      </c>
      <c r="S4" t="n">
        <v>13.05</v>
      </c>
      <c r="T4" t="n">
        <v>13815.65</v>
      </c>
      <c r="U4" t="n">
        <v>0.31</v>
      </c>
      <c r="V4" t="n">
        <v>0.76</v>
      </c>
      <c r="W4" t="n">
        <v>0.12</v>
      </c>
      <c r="X4" t="n">
        <v>0.88</v>
      </c>
      <c r="Y4" t="n">
        <v>1</v>
      </c>
      <c r="Z4" t="n">
        <v>10</v>
      </c>
      <c r="AA4" t="n">
        <v>179.6580022883818</v>
      </c>
      <c r="AB4" t="n">
        <v>245.8160046825273</v>
      </c>
      <c r="AC4" t="n">
        <v>222.3556702006277</v>
      </c>
      <c r="AD4" t="n">
        <v>179658.0022883818</v>
      </c>
      <c r="AE4" t="n">
        <v>245816.0046825273</v>
      </c>
      <c r="AF4" t="n">
        <v>2.106449321704966e-06</v>
      </c>
      <c r="AG4" t="n">
        <v>10</v>
      </c>
      <c r="AH4" t="n">
        <v>222355.6702006276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10.1609</v>
      </c>
      <c r="E5" t="n">
        <v>9.84</v>
      </c>
      <c r="F5" t="n">
        <v>4.79</v>
      </c>
      <c r="G5" t="n">
        <v>7.77</v>
      </c>
      <c r="H5" t="n">
        <v>0.1</v>
      </c>
      <c r="I5" t="n">
        <v>37</v>
      </c>
      <c r="J5" t="n">
        <v>298.22</v>
      </c>
      <c r="K5" t="n">
        <v>61.82</v>
      </c>
      <c r="L5" t="n">
        <v>1.75</v>
      </c>
      <c r="M5" t="n">
        <v>35</v>
      </c>
      <c r="N5" t="n">
        <v>84.65000000000001</v>
      </c>
      <c r="O5" t="n">
        <v>37014.39</v>
      </c>
      <c r="P5" t="n">
        <v>86.28</v>
      </c>
      <c r="Q5" t="n">
        <v>203.62</v>
      </c>
      <c r="R5" t="n">
        <v>37.51</v>
      </c>
      <c r="S5" t="n">
        <v>13.05</v>
      </c>
      <c r="T5" t="n">
        <v>11774.58</v>
      </c>
      <c r="U5" t="n">
        <v>0.35</v>
      </c>
      <c r="V5" t="n">
        <v>0.78</v>
      </c>
      <c r="W5" t="n">
        <v>0.11</v>
      </c>
      <c r="X5" t="n">
        <v>0.75</v>
      </c>
      <c r="Y5" t="n">
        <v>1</v>
      </c>
      <c r="Z5" t="n">
        <v>10</v>
      </c>
      <c r="AA5" t="n">
        <v>163.2770037657791</v>
      </c>
      <c r="AB5" t="n">
        <v>223.4027998252627</v>
      </c>
      <c r="AC5" t="n">
        <v>202.0815501578026</v>
      </c>
      <c r="AD5" t="n">
        <v>163277.0037657791</v>
      </c>
      <c r="AE5" t="n">
        <v>223402.7998252627</v>
      </c>
      <c r="AF5" t="n">
        <v>2.219005848624953e-06</v>
      </c>
      <c r="AG5" t="n">
        <v>9</v>
      </c>
      <c r="AH5" t="n">
        <v>202081.5501578026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10.672</v>
      </c>
      <c r="E6" t="n">
        <v>9.369999999999999</v>
      </c>
      <c r="F6" t="n">
        <v>4.65</v>
      </c>
      <c r="G6" t="n">
        <v>9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83.68000000000001</v>
      </c>
      <c r="Q6" t="n">
        <v>203.59</v>
      </c>
      <c r="R6" t="n">
        <v>33.04</v>
      </c>
      <c r="S6" t="n">
        <v>13.05</v>
      </c>
      <c r="T6" t="n">
        <v>9569.620000000001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158.5954910136417</v>
      </c>
      <c r="AB6" t="n">
        <v>216.9973475440254</v>
      </c>
      <c r="AC6" t="n">
        <v>196.2874252521759</v>
      </c>
      <c r="AD6" t="n">
        <v>158595.4910136418</v>
      </c>
      <c r="AE6" t="n">
        <v>216997.3475440254</v>
      </c>
      <c r="AF6" t="n">
        <v>2.330623312553564e-06</v>
      </c>
      <c r="AG6" t="n">
        <v>9</v>
      </c>
      <c r="AH6" t="n">
        <v>196287.4252521759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10.9449</v>
      </c>
      <c r="E7" t="n">
        <v>9.140000000000001</v>
      </c>
      <c r="F7" t="n">
        <v>4.58</v>
      </c>
      <c r="G7" t="n">
        <v>9.82</v>
      </c>
      <c r="H7" t="n">
        <v>0.13</v>
      </c>
      <c r="I7" t="n">
        <v>28</v>
      </c>
      <c r="J7" t="n">
        <v>299.26</v>
      </c>
      <c r="K7" t="n">
        <v>61.82</v>
      </c>
      <c r="L7" t="n">
        <v>2.25</v>
      </c>
      <c r="M7" t="n">
        <v>26</v>
      </c>
      <c r="N7" t="n">
        <v>85.19</v>
      </c>
      <c r="O7" t="n">
        <v>37143.54</v>
      </c>
      <c r="P7" t="n">
        <v>82.42</v>
      </c>
      <c r="Q7" t="n">
        <v>203.59</v>
      </c>
      <c r="R7" t="n">
        <v>30.95</v>
      </c>
      <c r="S7" t="n">
        <v>13.05</v>
      </c>
      <c r="T7" t="n">
        <v>8539.77</v>
      </c>
      <c r="U7" t="n">
        <v>0.42</v>
      </c>
      <c r="V7" t="n">
        <v>0.82</v>
      </c>
      <c r="W7" t="n">
        <v>0.1</v>
      </c>
      <c r="X7" t="n">
        <v>0.54</v>
      </c>
      <c r="Y7" t="n">
        <v>1</v>
      </c>
      <c r="Z7" t="n">
        <v>10</v>
      </c>
      <c r="AA7" t="n">
        <v>145.1842457917932</v>
      </c>
      <c r="AB7" t="n">
        <v>198.6474901691197</v>
      </c>
      <c r="AC7" t="n">
        <v>179.6888525109387</v>
      </c>
      <c r="AD7" t="n">
        <v>145184.2457917932</v>
      </c>
      <c r="AE7" t="n">
        <v>198647.4901691197</v>
      </c>
      <c r="AF7" t="n">
        <v>2.390221054494706e-06</v>
      </c>
      <c r="AG7" t="n">
        <v>8</v>
      </c>
      <c r="AH7" t="n">
        <v>179688.8525109387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11.2184</v>
      </c>
      <c r="E8" t="n">
        <v>8.91</v>
      </c>
      <c r="F8" t="n">
        <v>4.53</v>
      </c>
      <c r="G8" t="n">
        <v>10.87</v>
      </c>
      <c r="H8" t="n">
        <v>0.15</v>
      </c>
      <c r="I8" t="n">
        <v>25</v>
      </c>
      <c r="J8" t="n">
        <v>299.79</v>
      </c>
      <c r="K8" t="n">
        <v>61.82</v>
      </c>
      <c r="L8" t="n">
        <v>2.5</v>
      </c>
      <c r="M8" t="n">
        <v>23</v>
      </c>
      <c r="N8" t="n">
        <v>85.47</v>
      </c>
      <c r="O8" t="n">
        <v>37208.42</v>
      </c>
      <c r="P8" t="n">
        <v>81.23999999999999</v>
      </c>
      <c r="Q8" t="n">
        <v>203.56</v>
      </c>
      <c r="R8" t="n">
        <v>29.15</v>
      </c>
      <c r="S8" t="n">
        <v>13.05</v>
      </c>
      <c r="T8" t="n">
        <v>7656.55</v>
      </c>
      <c r="U8" t="n">
        <v>0.45</v>
      </c>
      <c r="V8" t="n">
        <v>0.83</v>
      </c>
      <c r="W8" t="n">
        <v>0.09</v>
      </c>
      <c r="X8" t="n">
        <v>0.49</v>
      </c>
      <c r="Y8" t="n">
        <v>1</v>
      </c>
      <c r="Z8" t="n">
        <v>10</v>
      </c>
      <c r="AA8" t="n">
        <v>143.1435094801615</v>
      </c>
      <c r="AB8" t="n">
        <v>195.8552647166146</v>
      </c>
      <c r="AC8" t="n">
        <v>177.1631131367069</v>
      </c>
      <c r="AD8" t="n">
        <v>143143.5094801615</v>
      </c>
      <c r="AE8" t="n">
        <v>195855.2647166146</v>
      </c>
      <c r="AF8" t="n">
        <v>2.449949828481156e-06</v>
      </c>
      <c r="AG8" t="n">
        <v>8</v>
      </c>
      <c r="AH8" t="n">
        <v>177163.1131367069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11.5255</v>
      </c>
      <c r="E9" t="n">
        <v>8.68</v>
      </c>
      <c r="F9" t="n">
        <v>4.46</v>
      </c>
      <c r="G9" t="n">
        <v>12.16</v>
      </c>
      <c r="H9" t="n">
        <v>0.16</v>
      </c>
      <c r="I9" t="n">
        <v>22</v>
      </c>
      <c r="J9" t="n">
        <v>300.32</v>
      </c>
      <c r="K9" t="n">
        <v>61.82</v>
      </c>
      <c r="L9" t="n">
        <v>2.75</v>
      </c>
      <c r="M9" t="n">
        <v>20</v>
      </c>
      <c r="N9" t="n">
        <v>85.73999999999999</v>
      </c>
      <c r="O9" t="n">
        <v>37273.29</v>
      </c>
      <c r="P9" t="n">
        <v>79.92</v>
      </c>
      <c r="Q9" t="n">
        <v>203.59</v>
      </c>
      <c r="R9" t="n">
        <v>26.95</v>
      </c>
      <c r="S9" t="n">
        <v>13.05</v>
      </c>
      <c r="T9" t="n">
        <v>6571.3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140.9313538317791</v>
      </c>
      <c r="AB9" t="n">
        <v>192.8284957650799</v>
      </c>
      <c r="AC9" t="n">
        <v>174.4252147658087</v>
      </c>
      <c r="AD9" t="n">
        <v>140931.3538317791</v>
      </c>
      <c r="AE9" t="n">
        <v>192828.4957650799</v>
      </c>
      <c r="AF9" t="n">
        <v>2.517016397004882e-06</v>
      </c>
      <c r="AG9" t="n">
        <v>8</v>
      </c>
      <c r="AH9" t="n">
        <v>174425.2147658087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11.7478</v>
      </c>
      <c r="E10" t="n">
        <v>8.51</v>
      </c>
      <c r="F10" t="n">
        <v>4.4</v>
      </c>
      <c r="G10" t="n">
        <v>13.21</v>
      </c>
      <c r="H10" t="n">
        <v>0.18</v>
      </c>
      <c r="I10" t="n">
        <v>20</v>
      </c>
      <c r="J10" t="n">
        <v>300.84</v>
      </c>
      <c r="K10" t="n">
        <v>61.82</v>
      </c>
      <c r="L10" t="n">
        <v>3</v>
      </c>
      <c r="M10" t="n">
        <v>18</v>
      </c>
      <c r="N10" t="n">
        <v>86.02</v>
      </c>
      <c r="O10" t="n">
        <v>37338.27</v>
      </c>
      <c r="P10" t="n">
        <v>78.87</v>
      </c>
      <c r="Q10" t="n">
        <v>203.61</v>
      </c>
      <c r="R10" t="n">
        <v>25.08</v>
      </c>
      <c r="S10" t="n">
        <v>13.05</v>
      </c>
      <c r="T10" t="n">
        <v>5645.13</v>
      </c>
      <c r="U10" t="n">
        <v>0.52</v>
      </c>
      <c r="V10" t="n">
        <v>0.85</v>
      </c>
      <c r="W10" t="n">
        <v>0.09</v>
      </c>
      <c r="X10" t="n">
        <v>0.36</v>
      </c>
      <c r="Y10" t="n">
        <v>1</v>
      </c>
      <c r="Z10" t="n">
        <v>10</v>
      </c>
      <c r="AA10" t="n">
        <v>139.333012083414</v>
      </c>
      <c r="AB10" t="n">
        <v>190.6415740711066</v>
      </c>
      <c r="AC10" t="n">
        <v>172.4470098089437</v>
      </c>
      <c r="AD10" t="n">
        <v>139333.012083414</v>
      </c>
      <c r="AE10" t="n">
        <v>190641.5740711066</v>
      </c>
      <c r="AF10" t="n">
        <v>2.565563769791675e-06</v>
      </c>
      <c r="AG10" t="n">
        <v>8</v>
      </c>
      <c r="AH10" t="n">
        <v>172447.0098089437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12.0309</v>
      </c>
      <c r="E11" t="n">
        <v>8.31</v>
      </c>
      <c r="F11" t="n">
        <v>4.31</v>
      </c>
      <c r="G11" t="n">
        <v>14.38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77.13</v>
      </c>
      <c r="Q11" t="n">
        <v>203.56</v>
      </c>
      <c r="R11" t="n">
        <v>22.57</v>
      </c>
      <c r="S11" t="n">
        <v>13.05</v>
      </c>
      <c r="T11" t="n">
        <v>4398.95</v>
      </c>
      <c r="U11" t="n">
        <v>0.58</v>
      </c>
      <c r="V11" t="n">
        <v>0.87</v>
      </c>
      <c r="W11" t="n">
        <v>0.07000000000000001</v>
      </c>
      <c r="X11" t="n">
        <v>0.27</v>
      </c>
      <c r="Y11" t="n">
        <v>1</v>
      </c>
      <c r="Z11" t="n">
        <v>10</v>
      </c>
      <c r="AA11" t="n">
        <v>137.1646580600533</v>
      </c>
      <c r="AB11" t="n">
        <v>187.6747364353179</v>
      </c>
      <c r="AC11" t="n">
        <v>169.7633229931309</v>
      </c>
      <c r="AD11" t="n">
        <v>137164.6580600533</v>
      </c>
      <c r="AE11" t="n">
        <v>187674.7364353179</v>
      </c>
      <c r="AF11" t="n">
        <v>2.627389056503061e-06</v>
      </c>
      <c r="AG11" t="n">
        <v>8</v>
      </c>
      <c r="AH11" t="n">
        <v>169763.3229931309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11.8906</v>
      </c>
      <c r="E12" t="n">
        <v>8.41</v>
      </c>
      <c r="F12" t="n">
        <v>4.41</v>
      </c>
      <c r="G12" t="n">
        <v>14.71</v>
      </c>
      <c r="H12" t="n">
        <v>0.21</v>
      </c>
      <c r="I12" t="n">
        <v>18</v>
      </c>
      <c r="J12" t="n">
        <v>301.9</v>
      </c>
      <c r="K12" t="n">
        <v>61.82</v>
      </c>
      <c r="L12" t="n">
        <v>3.5</v>
      </c>
      <c r="M12" t="n">
        <v>16</v>
      </c>
      <c r="N12" t="n">
        <v>86.58</v>
      </c>
      <c r="O12" t="n">
        <v>37468.6</v>
      </c>
      <c r="P12" t="n">
        <v>78.81</v>
      </c>
      <c r="Q12" t="n">
        <v>203.63</v>
      </c>
      <c r="R12" t="n">
        <v>25.69</v>
      </c>
      <c r="S12" t="n">
        <v>13.05</v>
      </c>
      <c r="T12" t="n">
        <v>5958.32</v>
      </c>
      <c r="U12" t="n">
        <v>0.51</v>
      </c>
      <c r="V12" t="n">
        <v>0.85</v>
      </c>
      <c r="W12" t="n">
        <v>0.09</v>
      </c>
      <c r="X12" t="n">
        <v>0.37</v>
      </c>
      <c r="Y12" t="n">
        <v>1</v>
      </c>
      <c r="Z12" t="n">
        <v>10</v>
      </c>
      <c r="AA12" t="n">
        <v>138.7497197651257</v>
      </c>
      <c r="AB12" t="n">
        <v>189.843487788184</v>
      </c>
      <c r="AC12" t="n">
        <v>171.7250917607418</v>
      </c>
      <c r="AD12" t="n">
        <v>138749.7197651257</v>
      </c>
      <c r="AE12" t="n">
        <v>189843.487788184</v>
      </c>
      <c r="AF12" t="n">
        <v>2.596749396575094e-06</v>
      </c>
      <c r="AG12" t="n">
        <v>8</v>
      </c>
      <c r="AH12" t="n">
        <v>171725.0917607418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12.1445</v>
      </c>
      <c r="E13" t="n">
        <v>8.23</v>
      </c>
      <c r="F13" t="n">
        <v>4.35</v>
      </c>
      <c r="G13" t="n">
        <v>16.31</v>
      </c>
      <c r="H13" t="n">
        <v>0.22</v>
      </c>
      <c r="I13" t="n">
        <v>16</v>
      </c>
      <c r="J13" t="n">
        <v>302.43</v>
      </c>
      <c r="K13" t="n">
        <v>61.82</v>
      </c>
      <c r="L13" t="n">
        <v>3.75</v>
      </c>
      <c r="M13" t="n">
        <v>14</v>
      </c>
      <c r="N13" t="n">
        <v>86.86</v>
      </c>
      <c r="O13" t="n">
        <v>37533.94</v>
      </c>
      <c r="P13" t="n">
        <v>77.56</v>
      </c>
      <c r="Q13" t="n">
        <v>203.56</v>
      </c>
      <c r="R13" t="n">
        <v>23.63</v>
      </c>
      <c r="S13" t="n">
        <v>13.05</v>
      </c>
      <c r="T13" t="n">
        <v>4940.9</v>
      </c>
      <c r="U13" t="n">
        <v>0.55</v>
      </c>
      <c r="V13" t="n">
        <v>0.86</v>
      </c>
      <c r="W13" t="n">
        <v>0.08</v>
      </c>
      <c r="X13" t="n">
        <v>0.31</v>
      </c>
      <c r="Y13" t="n">
        <v>1</v>
      </c>
      <c r="Z13" t="n">
        <v>10</v>
      </c>
      <c r="AA13" t="n">
        <v>137.0291587505581</v>
      </c>
      <c r="AB13" t="n">
        <v>187.4893403022591</v>
      </c>
      <c r="AC13" t="n">
        <v>169.595620806806</v>
      </c>
      <c r="AD13" t="n">
        <v>137029.1587505581</v>
      </c>
      <c r="AE13" t="n">
        <v>187489.3403022591</v>
      </c>
      <c r="AF13" t="n">
        <v>2.652197790414801e-06</v>
      </c>
      <c r="AG13" t="n">
        <v>8</v>
      </c>
      <c r="AH13" t="n">
        <v>169595.620806806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12.2612</v>
      </c>
      <c r="E14" t="n">
        <v>8.16</v>
      </c>
      <c r="F14" t="n">
        <v>4.33</v>
      </c>
      <c r="G14" t="n">
        <v>17.3</v>
      </c>
      <c r="H14" t="n">
        <v>0.24</v>
      </c>
      <c r="I14" t="n">
        <v>15</v>
      </c>
      <c r="J14" t="n">
        <v>302.96</v>
      </c>
      <c r="K14" t="n">
        <v>61.82</v>
      </c>
      <c r="L14" t="n">
        <v>4</v>
      </c>
      <c r="M14" t="n">
        <v>13</v>
      </c>
      <c r="N14" t="n">
        <v>87.14</v>
      </c>
      <c r="O14" t="n">
        <v>37599.4</v>
      </c>
      <c r="P14" t="n">
        <v>77.03</v>
      </c>
      <c r="Q14" t="n">
        <v>203.58</v>
      </c>
      <c r="R14" t="n">
        <v>22.98</v>
      </c>
      <c r="S14" t="n">
        <v>13.05</v>
      </c>
      <c r="T14" t="n">
        <v>4618.53</v>
      </c>
      <c r="U14" t="n">
        <v>0.57</v>
      </c>
      <c r="V14" t="n">
        <v>0.86</v>
      </c>
      <c r="W14" t="n">
        <v>0.08</v>
      </c>
      <c r="X14" t="n">
        <v>0.28</v>
      </c>
      <c r="Y14" t="n">
        <v>1</v>
      </c>
      <c r="Z14" t="n">
        <v>10</v>
      </c>
      <c r="AA14" t="n">
        <v>136.3017914703427</v>
      </c>
      <c r="AB14" t="n">
        <v>186.4941243002891</v>
      </c>
      <c r="AC14" t="n">
        <v>168.6953868232694</v>
      </c>
      <c r="AD14" t="n">
        <v>136301.7914703427</v>
      </c>
      <c r="AE14" t="n">
        <v>186494.1243002891</v>
      </c>
      <c r="AF14" t="n">
        <v>2.677683523227301e-06</v>
      </c>
      <c r="AG14" t="n">
        <v>8</v>
      </c>
      <c r="AH14" t="n">
        <v>168695.3868232694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12.3848</v>
      </c>
      <c r="E15" t="n">
        <v>8.07</v>
      </c>
      <c r="F15" t="n">
        <v>4.3</v>
      </c>
      <c r="G15" t="n">
        <v>18.43</v>
      </c>
      <c r="H15" t="n">
        <v>0.25</v>
      </c>
      <c r="I15" t="n">
        <v>14</v>
      </c>
      <c r="J15" t="n">
        <v>303.49</v>
      </c>
      <c r="K15" t="n">
        <v>61.82</v>
      </c>
      <c r="L15" t="n">
        <v>4.25</v>
      </c>
      <c r="M15" t="n">
        <v>12</v>
      </c>
      <c r="N15" t="n">
        <v>87.42</v>
      </c>
      <c r="O15" t="n">
        <v>37664.98</v>
      </c>
      <c r="P15" t="n">
        <v>76.52</v>
      </c>
      <c r="Q15" t="n">
        <v>203.56</v>
      </c>
      <c r="R15" t="n">
        <v>22.11</v>
      </c>
      <c r="S15" t="n">
        <v>13.05</v>
      </c>
      <c r="T15" t="n">
        <v>4188.83</v>
      </c>
      <c r="U15" t="n">
        <v>0.59</v>
      </c>
      <c r="V15" t="n">
        <v>0.87</v>
      </c>
      <c r="W15" t="n">
        <v>0.08</v>
      </c>
      <c r="X15" t="n">
        <v>0.26</v>
      </c>
      <c r="Y15" t="n">
        <v>1</v>
      </c>
      <c r="Z15" t="n">
        <v>10</v>
      </c>
      <c r="AA15" t="n">
        <v>135.5461325436483</v>
      </c>
      <c r="AB15" t="n">
        <v>185.4601984194674</v>
      </c>
      <c r="AC15" t="n">
        <v>167.7601373773888</v>
      </c>
      <c r="AD15" t="n">
        <v>135546.1325436483</v>
      </c>
      <c r="AE15" t="n">
        <v>185460.1984194674</v>
      </c>
      <c r="AF15" t="n">
        <v>2.704676124560848e-06</v>
      </c>
      <c r="AG15" t="n">
        <v>8</v>
      </c>
      <c r="AH15" t="n">
        <v>167760.1373773888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12.3669</v>
      </c>
      <c r="E16" t="n">
        <v>8.09</v>
      </c>
      <c r="F16" t="n">
        <v>4.31</v>
      </c>
      <c r="G16" t="n">
        <v>18.48</v>
      </c>
      <c r="H16" t="n">
        <v>0.26</v>
      </c>
      <c r="I16" t="n">
        <v>14</v>
      </c>
      <c r="J16" t="n">
        <v>304.03</v>
      </c>
      <c r="K16" t="n">
        <v>61.82</v>
      </c>
      <c r="L16" t="n">
        <v>4.5</v>
      </c>
      <c r="M16" t="n">
        <v>12</v>
      </c>
      <c r="N16" t="n">
        <v>87.7</v>
      </c>
      <c r="O16" t="n">
        <v>37730.68</v>
      </c>
      <c r="P16" t="n">
        <v>76.7</v>
      </c>
      <c r="Q16" t="n">
        <v>203.63</v>
      </c>
      <c r="R16" t="n">
        <v>22.44</v>
      </c>
      <c r="S16" t="n">
        <v>13.05</v>
      </c>
      <c r="T16" t="n">
        <v>4357.31</v>
      </c>
      <c r="U16" t="n">
        <v>0.58</v>
      </c>
      <c r="V16" t="n">
        <v>0.87</v>
      </c>
      <c r="W16" t="n">
        <v>0.08</v>
      </c>
      <c r="X16" t="n">
        <v>0.27</v>
      </c>
      <c r="Y16" t="n">
        <v>1</v>
      </c>
      <c r="Z16" t="n">
        <v>10</v>
      </c>
      <c r="AA16" t="n">
        <v>135.7159781263646</v>
      </c>
      <c r="AB16" t="n">
        <v>185.692588638798</v>
      </c>
      <c r="AC16" t="n">
        <v>167.9703486003483</v>
      </c>
      <c r="AD16" t="n">
        <v>135715.9781263646</v>
      </c>
      <c r="AE16" t="n">
        <v>185692.588638798</v>
      </c>
      <c r="AF16" t="n">
        <v>2.700767001875812e-06</v>
      </c>
      <c r="AG16" t="n">
        <v>8</v>
      </c>
      <c r="AH16" t="n">
        <v>167970.3486003483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12.4779</v>
      </c>
      <c r="E17" t="n">
        <v>8.01</v>
      </c>
      <c r="F17" t="n">
        <v>4.29</v>
      </c>
      <c r="G17" t="n">
        <v>19.82</v>
      </c>
      <c r="H17" t="n">
        <v>0.28</v>
      </c>
      <c r="I17" t="n">
        <v>13</v>
      </c>
      <c r="J17" t="n">
        <v>304.56</v>
      </c>
      <c r="K17" t="n">
        <v>61.82</v>
      </c>
      <c r="L17" t="n">
        <v>4.75</v>
      </c>
      <c r="M17" t="n">
        <v>11</v>
      </c>
      <c r="N17" t="n">
        <v>87.98999999999999</v>
      </c>
      <c r="O17" t="n">
        <v>37796.51</v>
      </c>
      <c r="P17" t="n">
        <v>76.25</v>
      </c>
      <c r="Q17" t="n">
        <v>203.59</v>
      </c>
      <c r="R17" t="n">
        <v>22.01</v>
      </c>
      <c r="S17" t="n">
        <v>13.05</v>
      </c>
      <c r="T17" t="n">
        <v>4147.42</v>
      </c>
      <c r="U17" t="n">
        <v>0.59</v>
      </c>
      <c r="V17" t="n">
        <v>0.87</v>
      </c>
      <c r="W17" t="n">
        <v>0.07000000000000001</v>
      </c>
      <c r="X17" t="n">
        <v>0.25</v>
      </c>
      <c r="Y17" t="n">
        <v>1</v>
      </c>
      <c r="Z17" t="n">
        <v>10</v>
      </c>
      <c r="AA17" t="n">
        <v>123.9006318124815</v>
      </c>
      <c r="AB17" t="n">
        <v>169.5263105558602</v>
      </c>
      <c r="AC17" t="n">
        <v>153.3469574081272</v>
      </c>
      <c r="AD17" t="n">
        <v>123900.6318124815</v>
      </c>
      <c r="AE17" t="n">
        <v>169526.3105558602</v>
      </c>
      <c r="AF17" t="n">
        <v>2.725007930257882e-06</v>
      </c>
      <c r="AG17" t="n">
        <v>7</v>
      </c>
      <c r="AH17" t="n">
        <v>153346.9574081272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12.6223</v>
      </c>
      <c r="E18" t="n">
        <v>7.92</v>
      </c>
      <c r="F18" t="n">
        <v>4.26</v>
      </c>
      <c r="G18" t="n">
        <v>21.29</v>
      </c>
      <c r="H18" t="n">
        <v>0.29</v>
      </c>
      <c r="I18" t="n">
        <v>12</v>
      </c>
      <c r="J18" t="n">
        <v>305.09</v>
      </c>
      <c r="K18" t="n">
        <v>61.82</v>
      </c>
      <c r="L18" t="n">
        <v>5</v>
      </c>
      <c r="M18" t="n">
        <v>10</v>
      </c>
      <c r="N18" t="n">
        <v>88.27</v>
      </c>
      <c r="O18" t="n">
        <v>37862.45</v>
      </c>
      <c r="P18" t="n">
        <v>75.56</v>
      </c>
      <c r="Q18" t="n">
        <v>203.62</v>
      </c>
      <c r="R18" t="n">
        <v>20.78</v>
      </c>
      <c r="S18" t="n">
        <v>13.05</v>
      </c>
      <c r="T18" t="n">
        <v>3534.54</v>
      </c>
      <c r="U18" t="n">
        <v>0.63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123.0207232108206</v>
      </c>
      <c r="AB18" t="n">
        <v>168.3223807882406</v>
      </c>
      <c r="AC18" t="n">
        <v>152.2579290078028</v>
      </c>
      <c r="AD18" t="n">
        <v>123020.7232108206</v>
      </c>
      <c r="AE18" t="n">
        <v>168322.3807882406</v>
      </c>
      <c r="AF18" t="n">
        <v>2.75654297582879e-06</v>
      </c>
      <c r="AG18" t="n">
        <v>7</v>
      </c>
      <c r="AH18" t="n">
        <v>152257.9290078028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12.6174</v>
      </c>
      <c r="E19" t="n">
        <v>7.93</v>
      </c>
      <c r="F19" t="n">
        <v>4.26</v>
      </c>
      <c r="G19" t="n">
        <v>21.31</v>
      </c>
      <c r="H19" t="n">
        <v>0.31</v>
      </c>
      <c r="I19" t="n">
        <v>12</v>
      </c>
      <c r="J19" t="n">
        <v>305.63</v>
      </c>
      <c r="K19" t="n">
        <v>61.82</v>
      </c>
      <c r="L19" t="n">
        <v>5.25</v>
      </c>
      <c r="M19" t="n">
        <v>10</v>
      </c>
      <c r="N19" t="n">
        <v>88.56</v>
      </c>
      <c r="O19" t="n">
        <v>37928.52</v>
      </c>
      <c r="P19" t="n">
        <v>75.51000000000001</v>
      </c>
      <c r="Q19" t="n">
        <v>203.56</v>
      </c>
      <c r="R19" t="n">
        <v>20.96</v>
      </c>
      <c r="S19" t="n">
        <v>13.05</v>
      </c>
      <c r="T19" t="n">
        <v>3623.17</v>
      </c>
      <c r="U19" t="n">
        <v>0.62</v>
      </c>
      <c r="V19" t="n">
        <v>0.88</v>
      </c>
      <c r="W19" t="n">
        <v>0.07000000000000001</v>
      </c>
      <c r="X19" t="n">
        <v>0.22</v>
      </c>
      <c r="Y19" t="n">
        <v>1</v>
      </c>
      <c r="Z19" t="n">
        <v>10</v>
      </c>
      <c r="AA19" t="n">
        <v>123.0160048188895</v>
      </c>
      <c r="AB19" t="n">
        <v>168.3159248762398</v>
      </c>
      <c r="AC19" t="n">
        <v>152.2520892389824</v>
      </c>
      <c r="AD19" t="n">
        <v>123016.0048188895</v>
      </c>
      <c r="AE19" t="n">
        <v>168315.9248762398</v>
      </c>
      <c r="AF19" t="n">
        <v>2.755472880792104e-06</v>
      </c>
      <c r="AG19" t="n">
        <v>7</v>
      </c>
      <c r="AH19" t="n">
        <v>152252.0892389824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12.7447</v>
      </c>
      <c r="E20" t="n">
        <v>7.85</v>
      </c>
      <c r="F20" t="n">
        <v>4.24</v>
      </c>
      <c r="G20" t="n">
        <v>23.12</v>
      </c>
      <c r="H20" t="n">
        <v>0.32</v>
      </c>
      <c r="I20" t="n">
        <v>11</v>
      </c>
      <c r="J20" t="n">
        <v>306.17</v>
      </c>
      <c r="K20" t="n">
        <v>61.82</v>
      </c>
      <c r="L20" t="n">
        <v>5.5</v>
      </c>
      <c r="M20" t="n">
        <v>9</v>
      </c>
      <c r="N20" t="n">
        <v>88.84</v>
      </c>
      <c r="O20" t="n">
        <v>37994.72</v>
      </c>
      <c r="P20" t="n">
        <v>74.97</v>
      </c>
      <c r="Q20" t="n">
        <v>203.56</v>
      </c>
      <c r="R20" t="n">
        <v>20.11</v>
      </c>
      <c r="S20" t="n">
        <v>13.05</v>
      </c>
      <c r="T20" t="n">
        <v>3202.83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122.3019352084249</v>
      </c>
      <c r="AB20" t="n">
        <v>167.3389033326746</v>
      </c>
      <c r="AC20" t="n">
        <v>151.3683132602765</v>
      </c>
      <c r="AD20" t="n">
        <v>122301.9352084249</v>
      </c>
      <c r="AE20" t="n">
        <v>167338.9033326746</v>
      </c>
      <c r="AF20" t="n">
        <v>2.783273513071721e-06</v>
      </c>
      <c r="AG20" t="n">
        <v>7</v>
      </c>
      <c r="AH20" t="n">
        <v>151368.3132602765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12.738</v>
      </c>
      <c r="E21" t="n">
        <v>7.85</v>
      </c>
      <c r="F21" t="n">
        <v>4.24</v>
      </c>
      <c r="G21" t="n">
        <v>23.14</v>
      </c>
      <c r="H21" t="n">
        <v>0.33</v>
      </c>
      <c r="I21" t="n">
        <v>11</v>
      </c>
      <c r="J21" t="n">
        <v>306.7</v>
      </c>
      <c r="K21" t="n">
        <v>61.82</v>
      </c>
      <c r="L21" t="n">
        <v>5.75</v>
      </c>
      <c r="M21" t="n">
        <v>9</v>
      </c>
      <c r="N21" t="n">
        <v>89.13</v>
      </c>
      <c r="O21" t="n">
        <v>38061.04</v>
      </c>
      <c r="P21" t="n">
        <v>75.06999999999999</v>
      </c>
      <c r="Q21" t="n">
        <v>203.56</v>
      </c>
      <c r="R21" t="n">
        <v>20.28</v>
      </c>
      <c r="S21" t="n">
        <v>13.05</v>
      </c>
      <c r="T21" t="n">
        <v>3289</v>
      </c>
      <c r="U21" t="n">
        <v>0.64</v>
      </c>
      <c r="V21" t="n">
        <v>0.88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122.3670968377883</v>
      </c>
      <c r="AB21" t="n">
        <v>167.4280603486978</v>
      </c>
      <c r="AC21" t="n">
        <v>151.4489612558231</v>
      </c>
      <c r="AD21" t="n">
        <v>122367.0968377883</v>
      </c>
      <c r="AE21" t="n">
        <v>167428.0603486978</v>
      </c>
      <c r="AF21" t="n">
        <v>2.781810321899109e-06</v>
      </c>
      <c r="AG21" t="n">
        <v>7</v>
      </c>
      <c r="AH21" t="n">
        <v>151448.9612558231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12.9023</v>
      </c>
      <c r="E22" t="n">
        <v>7.75</v>
      </c>
      <c r="F22" t="n">
        <v>4.2</v>
      </c>
      <c r="G22" t="n">
        <v>25.19</v>
      </c>
      <c r="H22" t="n">
        <v>0.35</v>
      </c>
      <c r="I22" t="n">
        <v>10</v>
      </c>
      <c r="J22" t="n">
        <v>307.24</v>
      </c>
      <c r="K22" t="n">
        <v>61.82</v>
      </c>
      <c r="L22" t="n">
        <v>6</v>
      </c>
      <c r="M22" t="n">
        <v>8</v>
      </c>
      <c r="N22" t="n">
        <v>89.42</v>
      </c>
      <c r="O22" t="n">
        <v>38127.48</v>
      </c>
      <c r="P22" t="n">
        <v>74.20999999999999</v>
      </c>
      <c r="Q22" t="n">
        <v>203.56</v>
      </c>
      <c r="R22" t="n">
        <v>18.72</v>
      </c>
      <c r="S22" t="n">
        <v>13.05</v>
      </c>
      <c r="T22" t="n">
        <v>2512.76</v>
      </c>
      <c r="U22" t="n">
        <v>0.7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121.3610333438313</v>
      </c>
      <c r="AB22" t="n">
        <v>166.0515198918777</v>
      </c>
      <c r="AC22" t="n">
        <v>150.2037958882148</v>
      </c>
      <c r="AD22" t="n">
        <v>121361.0333438313</v>
      </c>
      <c r="AE22" t="n">
        <v>166051.5198918777</v>
      </c>
      <c r="AF22" t="n">
        <v>2.817691263639416e-06</v>
      </c>
      <c r="AG22" t="n">
        <v>7</v>
      </c>
      <c r="AH22" t="n">
        <v>150203.7958882148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12.9162</v>
      </c>
      <c r="E23" t="n">
        <v>7.74</v>
      </c>
      <c r="F23" t="n">
        <v>4.19</v>
      </c>
      <c r="G23" t="n">
        <v>25.14</v>
      </c>
      <c r="H23" t="n">
        <v>0.36</v>
      </c>
      <c r="I23" t="n">
        <v>10</v>
      </c>
      <c r="J23" t="n">
        <v>307.78</v>
      </c>
      <c r="K23" t="n">
        <v>61.82</v>
      </c>
      <c r="L23" t="n">
        <v>6.25</v>
      </c>
      <c r="M23" t="n">
        <v>8</v>
      </c>
      <c r="N23" t="n">
        <v>89.70999999999999</v>
      </c>
      <c r="O23" t="n">
        <v>38194.05</v>
      </c>
      <c r="P23" t="n">
        <v>73.91</v>
      </c>
      <c r="Q23" t="n">
        <v>203.56</v>
      </c>
      <c r="R23" t="n">
        <v>18.64</v>
      </c>
      <c r="S23" t="n">
        <v>13.05</v>
      </c>
      <c r="T23" t="n">
        <v>2476.94</v>
      </c>
      <c r="U23" t="n">
        <v>0.7</v>
      </c>
      <c r="V23" t="n">
        <v>0.89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121.1649528669202</v>
      </c>
      <c r="AB23" t="n">
        <v>165.783233932908</v>
      </c>
      <c r="AC23" t="n">
        <v>149.9611147646273</v>
      </c>
      <c r="AD23" t="n">
        <v>121164.9528669202</v>
      </c>
      <c r="AE23" t="n">
        <v>165783.233932908</v>
      </c>
      <c r="AF23" t="n">
        <v>2.820726839355729e-06</v>
      </c>
      <c r="AG23" t="n">
        <v>7</v>
      </c>
      <c r="AH23" t="n">
        <v>149961.1147646273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12.8178</v>
      </c>
      <c r="E24" t="n">
        <v>7.8</v>
      </c>
      <c r="F24" t="n">
        <v>4.25</v>
      </c>
      <c r="G24" t="n">
        <v>25.49</v>
      </c>
      <c r="H24" t="n">
        <v>0.38</v>
      </c>
      <c r="I24" t="n">
        <v>10</v>
      </c>
      <c r="J24" t="n">
        <v>308.32</v>
      </c>
      <c r="K24" t="n">
        <v>61.82</v>
      </c>
      <c r="L24" t="n">
        <v>6.5</v>
      </c>
      <c r="M24" t="n">
        <v>8</v>
      </c>
      <c r="N24" t="n">
        <v>90</v>
      </c>
      <c r="O24" t="n">
        <v>38260.74</v>
      </c>
      <c r="P24" t="n">
        <v>74.87</v>
      </c>
      <c r="Q24" t="n">
        <v>203.62</v>
      </c>
      <c r="R24" t="n">
        <v>20.64</v>
      </c>
      <c r="S24" t="n">
        <v>13.05</v>
      </c>
      <c r="T24" t="n">
        <v>3476.62</v>
      </c>
      <c r="U24" t="n">
        <v>0.63</v>
      </c>
      <c r="V24" t="n">
        <v>0.88</v>
      </c>
      <c r="W24" t="n">
        <v>0.07000000000000001</v>
      </c>
      <c r="X24" t="n">
        <v>0.21</v>
      </c>
      <c r="Y24" t="n">
        <v>1</v>
      </c>
      <c r="Z24" t="n">
        <v>10</v>
      </c>
      <c r="AA24" t="n">
        <v>122.0411531095553</v>
      </c>
      <c r="AB24" t="n">
        <v>166.9820897601072</v>
      </c>
      <c r="AC24" t="n">
        <v>151.0455534742837</v>
      </c>
      <c r="AD24" t="n">
        <v>122041.1531095553</v>
      </c>
      <c r="AE24" t="n">
        <v>166982.0897601072</v>
      </c>
      <c r="AF24" t="n">
        <v>2.799237583925138e-06</v>
      </c>
      <c r="AG24" t="n">
        <v>7</v>
      </c>
      <c r="AH24" t="n">
        <v>151045.5534742837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12.9945</v>
      </c>
      <c r="E25" t="n">
        <v>7.7</v>
      </c>
      <c r="F25" t="n">
        <v>4.2</v>
      </c>
      <c r="G25" t="n">
        <v>27.99</v>
      </c>
      <c r="H25" t="n">
        <v>0.39</v>
      </c>
      <c r="I25" t="n">
        <v>9</v>
      </c>
      <c r="J25" t="n">
        <v>308.86</v>
      </c>
      <c r="K25" t="n">
        <v>61.82</v>
      </c>
      <c r="L25" t="n">
        <v>6.75</v>
      </c>
      <c r="M25" t="n">
        <v>7</v>
      </c>
      <c r="N25" t="n">
        <v>90.29000000000001</v>
      </c>
      <c r="O25" t="n">
        <v>38327.57</v>
      </c>
      <c r="P25" t="n">
        <v>73.84</v>
      </c>
      <c r="Q25" t="n">
        <v>203.56</v>
      </c>
      <c r="R25" t="n">
        <v>18.97</v>
      </c>
      <c r="S25" t="n">
        <v>13.05</v>
      </c>
      <c r="T25" t="n">
        <v>2646.31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120.9100597326799</v>
      </c>
      <c r="AB25" t="n">
        <v>165.4344779015491</v>
      </c>
      <c r="AC25" t="n">
        <v>149.645643519419</v>
      </c>
      <c r="AD25" t="n">
        <v>120910.0597326799</v>
      </c>
      <c r="AE25" t="n">
        <v>165434.4779015491</v>
      </c>
      <c r="AF25" t="n">
        <v>2.837826521268486e-06</v>
      </c>
      <c r="AG25" t="n">
        <v>7</v>
      </c>
      <c r="AH25" t="n">
        <v>149645.643519419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12.9772</v>
      </c>
      <c r="E26" t="n">
        <v>7.71</v>
      </c>
      <c r="F26" t="n">
        <v>4.21</v>
      </c>
      <c r="G26" t="n">
        <v>28.06</v>
      </c>
      <c r="H26" t="n">
        <v>0.4</v>
      </c>
      <c r="I26" t="n">
        <v>9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74.15000000000001</v>
      </c>
      <c r="Q26" t="n">
        <v>203.59</v>
      </c>
      <c r="R26" t="n">
        <v>19.24</v>
      </c>
      <c r="S26" t="n">
        <v>13.05</v>
      </c>
      <c r="T26" t="n">
        <v>2778.77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121.1197415517726</v>
      </c>
      <c r="AB26" t="n">
        <v>165.7213738169406</v>
      </c>
      <c r="AC26" t="n">
        <v>149.9051584913066</v>
      </c>
      <c r="AD26" t="n">
        <v>121119.7415517726</v>
      </c>
      <c r="AE26" t="n">
        <v>165721.3738169406</v>
      </c>
      <c r="AF26" t="n">
        <v>2.834048430628758e-06</v>
      </c>
      <c r="AG26" t="n">
        <v>7</v>
      </c>
      <c r="AH26" t="n">
        <v>149905.1584913066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12.9814</v>
      </c>
      <c r="E27" t="n">
        <v>7.7</v>
      </c>
      <c r="F27" t="n">
        <v>4.21</v>
      </c>
      <c r="G27" t="n">
        <v>28.04</v>
      </c>
      <c r="H27" t="n">
        <v>0.42</v>
      </c>
      <c r="I27" t="n">
        <v>9</v>
      </c>
      <c r="J27" t="n">
        <v>309.95</v>
      </c>
      <c r="K27" t="n">
        <v>61.82</v>
      </c>
      <c r="L27" t="n">
        <v>7.25</v>
      </c>
      <c r="M27" t="n">
        <v>7</v>
      </c>
      <c r="N27" t="n">
        <v>90.88</v>
      </c>
      <c r="O27" t="n">
        <v>38461.6</v>
      </c>
      <c r="P27" t="n">
        <v>73.90000000000001</v>
      </c>
      <c r="Q27" t="n">
        <v>203.56</v>
      </c>
      <c r="R27" t="n">
        <v>19.28</v>
      </c>
      <c r="S27" t="n">
        <v>13.05</v>
      </c>
      <c r="T27" t="n">
        <v>2800.27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121.0015183007983</v>
      </c>
      <c r="AB27" t="n">
        <v>165.5596155493159</v>
      </c>
      <c r="AC27" t="n">
        <v>149.7588382057148</v>
      </c>
      <c r="AD27" t="n">
        <v>121001.5183007983</v>
      </c>
      <c r="AE27" t="n">
        <v>165559.6155493159</v>
      </c>
      <c r="AF27" t="n">
        <v>2.834965654945918e-06</v>
      </c>
      <c r="AG27" t="n">
        <v>7</v>
      </c>
      <c r="AH27" t="n">
        <v>149758.8382057148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13.1219</v>
      </c>
      <c r="E28" t="n">
        <v>7.62</v>
      </c>
      <c r="F28" t="n">
        <v>4.18</v>
      </c>
      <c r="G28" t="n">
        <v>31.34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73.27</v>
      </c>
      <c r="Q28" t="n">
        <v>203.56</v>
      </c>
      <c r="R28" t="n">
        <v>18.38</v>
      </c>
      <c r="S28" t="n">
        <v>13.05</v>
      </c>
      <c r="T28" t="n">
        <v>2357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120.2241909264606</v>
      </c>
      <c r="AB28" t="n">
        <v>164.4960419424841</v>
      </c>
      <c r="AC28" t="n">
        <v>148.7967705711838</v>
      </c>
      <c r="AD28" t="n">
        <v>120224.1909264606</v>
      </c>
      <c r="AE28" t="n">
        <v>164496.0419424842</v>
      </c>
      <c r="AF28" t="n">
        <v>2.865648992222321e-06</v>
      </c>
      <c r="AG28" t="n">
        <v>7</v>
      </c>
      <c r="AH28" t="n">
        <v>148796.7705711838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13.1224</v>
      </c>
      <c r="E29" t="n">
        <v>7.62</v>
      </c>
      <c r="F29" t="n">
        <v>4.18</v>
      </c>
      <c r="G29" t="n">
        <v>31.34</v>
      </c>
      <c r="H29" t="n">
        <v>0.44</v>
      </c>
      <c r="I29" t="n">
        <v>8</v>
      </c>
      <c r="J29" t="n">
        <v>311.04</v>
      </c>
      <c r="K29" t="n">
        <v>61.82</v>
      </c>
      <c r="L29" t="n">
        <v>7.75</v>
      </c>
      <c r="M29" t="n">
        <v>6</v>
      </c>
      <c r="N29" t="n">
        <v>91.47</v>
      </c>
      <c r="O29" t="n">
        <v>38596.15</v>
      </c>
      <c r="P29" t="n">
        <v>73.33</v>
      </c>
      <c r="Q29" t="n">
        <v>203.56</v>
      </c>
      <c r="R29" t="n">
        <v>18.34</v>
      </c>
      <c r="S29" t="n">
        <v>13.05</v>
      </c>
      <c r="T29" t="n">
        <v>2333.41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120.2475270209932</v>
      </c>
      <c r="AB29" t="n">
        <v>164.5279714165395</v>
      </c>
      <c r="AC29" t="n">
        <v>148.8256527410486</v>
      </c>
      <c r="AD29" t="n">
        <v>120247.5270209932</v>
      </c>
      <c r="AE29" t="n">
        <v>164527.9714165395</v>
      </c>
      <c r="AF29" t="n">
        <v>2.865758185593411e-06</v>
      </c>
      <c r="AG29" t="n">
        <v>7</v>
      </c>
      <c r="AH29" t="n">
        <v>148825.6527410486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13.1157</v>
      </c>
      <c r="E30" t="n">
        <v>7.62</v>
      </c>
      <c r="F30" t="n">
        <v>4.18</v>
      </c>
      <c r="G30" t="n">
        <v>31.37</v>
      </c>
      <c r="H30" t="n">
        <v>0.46</v>
      </c>
      <c r="I30" t="n">
        <v>8</v>
      </c>
      <c r="J30" t="n">
        <v>311.59</v>
      </c>
      <c r="K30" t="n">
        <v>61.82</v>
      </c>
      <c r="L30" t="n">
        <v>8</v>
      </c>
      <c r="M30" t="n">
        <v>6</v>
      </c>
      <c r="N30" t="n">
        <v>91.77</v>
      </c>
      <c r="O30" t="n">
        <v>38663.62</v>
      </c>
      <c r="P30" t="n">
        <v>73.26000000000001</v>
      </c>
      <c r="Q30" t="n">
        <v>203.6</v>
      </c>
      <c r="R30" t="n">
        <v>18.45</v>
      </c>
      <c r="S30" t="n">
        <v>13.05</v>
      </c>
      <c r="T30" t="n">
        <v>2388.98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120.2392263846255</v>
      </c>
      <c r="AB30" t="n">
        <v>164.516614119663</v>
      </c>
      <c r="AC30" t="n">
        <v>148.8153793686459</v>
      </c>
      <c r="AD30" t="n">
        <v>120239.2263846255</v>
      </c>
      <c r="AE30" t="n">
        <v>164516.614119663</v>
      </c>
      <c r="AF30" t="n">
        <v>2.8642949944208e-06</v>
      </c>
      <c r="AG30" t="n">
        <v>7</v>
      </c>
      <c r="AH30" t="n">
        <v>148815.379368646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13.1143</v>
      </c>
      <c r="E31" t="n">
        <v>7.63</v>
      </c>
      <c r="F31" t="n">
        <v>4.18</v>
      </c>
      <c r="G31" t="n">
        <v>31.38</v>
      </c>
      <c r="H31" t="n">
        <v>0.47</v>
      </c>
      <c r="I31" t="n">
        <v>8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73.13</v>
      </c>
      <c r="Q31" t="n">
        <v>203.56</v>
      </c>
      <c r="R31" t="n">
        <v>18.49</v>
      </c>
      <c r="S31" t="n">
        <v>13.05</v>
      </c>
      <c r="T31" t="n">
        <v>2409.6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120.1896151882888</v>
      </c>
      <c r="AB31" t="n">
        <v>164.4487338921435</v>
      </c>
      <c r="AC31" t="n">
        <v>148.7539775347704</v>
      </c>
      <c r="AD31" t="n">
        <v>120189.6151882888</v>
      </c>
      <c r="AE31" t="n">
        <v>164448.7338921435</v>
      </c>
      <c r="AF31" t="n">
        <v>2.863989252981747e-06</v>
      </c>
      <c r="AG31" t="n">
        <v>7</v>
      </c>
      <c r="AH31" t="n">
        <v>148753.9775347704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13.1219</v>
      </c>
      <c r="E32" t="n">
        <v>7.62</v>
      </c>
      <c r="F32" t="n">
        <v>4.18</v>
      </c>
      <c r="G32" t="n">
        <v>31.34</v>
      </c>
      <c r="H32" t="n">
        <v>0.48</v>
      </c>
      <c r="I32" t="n">
        <v>8</v>
      </c>
      <c r="J32" t="n">
        <v>312.69</v>
      </c>
      <c r="K32" t="n">
        <v>61.82</v>
      </c>
      <c r="L32" t="n">
        <v>8.5</v>
      </c>
      <c r="M32" t="n">
        <v>6</v>
      </c>
      <c r="N32" t="n">
        <v>92.37</v>
      </c>
      <c r="O32" t="n">
        <v>38799.09</v>
      </c>
      <c r="P32" t="n">
        <v>72.89</v>
      </c>
      <c r="Q32" t="n">
        <v>203.59</v>
      </c>
      <c r="R32" t="n">
        <v>18.35</v>
      </c>
      <c r="S32" t="n">
        <v>13.05</v>
      </c>
      <c r="T32" t="n">
        <v>2338.62</v>
      </c>
      <c r="U32" t="n">
        <v>0.71</v>
      </c>
      <c r="V32" t="n">
        <v>0.89</v>
      </c>
      <c r="W32" t="n">
        <v>0.07000000000000001</v>
      </c>
      <c r="X32" t="n">
        <v>0.14</v>
      </c>
      <c r="Y32" t="n">
        <v>1</v>
      </c>
      <c r="Z32" t="n">
        <v>10</v>
      </c>
      <c r="AA32" t="n">
        <v>120.0665960464932</v>
      </c>
      <c r="AB32" t="n">
        <v>164.2804136751174</v>
      </c>
      <c r="AC32" t="n">
        <v>148.6017215630184</v>
      </c>
      <c r="AD32" t="n">
        <v>120066.5960464932</v>
      </c>
      <c r="AE32" t="n">
        <v>164280.4136751175</v>
      </c>
      <c r="AF32" t="n">
        <v>2.865648992222321e-06</v>
      </c>
      <c r="AG32" t="n">
        <v>7</v>
      </c>
      <c r="AH32" t="n">
        <v>148601.7215630184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13.2704</v>
      </c>
      <c r="E33" t="n">
        <v>7.54</v>
      </c>
      <c r="F33" t="n">
        <v>4.15</v>
      </c>
      <c r="G33" t="n">
        <v>35.57</v>
      </c>
      <c r="H33" t="n">
        <v>0.5</v>
      </c>
      <c r="I33" t="n">
        <v>7</v>
      </c>
      <c r="J33" t="n">
        <v>313.24</v>
      </c>
      <c r="K33" t="n">
        <v>61.82</v>
      </c>
      <c r="L33" t="n">
        <v>8.75</v>
      </c>
      <c r="M33" t="n">
        <v>5</v>
      </c>
      <c r="N33" t="n">
        <v>92.67</v>
      </c>
      <c r="O33" t="n">
        <v>38866.96</v>
      </c>
      <c r="P33" t="n">
        <v>72.28</v>
      </c>
      <c r="Q33" t="n">
        <v>203.56</v>
      </c>
      <c r="R33" t="n">
        <v>17.28</v>
      </c>
      <c r="S33" t="n">
        <v>13.05</v>
      </c>
      <c r="T33" t="n">
        <v>1812.06</v>
      </c>
      <c r="U33" t="n">
        <v>0.76</v>
      </c>
      <c r="V33" t="n">
        <v>0.9</v>
      </c>
      <c r="W33" t="n">
        <v>0.07000000000000001</v>
      </c>
      <c r="X33" t="n">
        <v>0.11</v>
      </c>
      <c r="Y33" t="n">
        <v>1</v>
      </c>
      <c r="Z33" t="n">
        <v>10</v>
      </c>
      <c r="AA33" t="n">
        <v>119.2916965166992</v>
      </c>
      <c r="AB33" t="n">
        <v>163.2201619522993</v>
      </c>
      <c r="AC33" t="n">
        <v>147.642658776553</v>
      </c>
      <c r="AD33" t="n">
        <v>119291.6965166992</v>
      </c>
      <c r="AE33" t="n">
        <v>163220.1619522993</v>
      </c>
      <c r="AF33" t="n">
        <v>2.898079423436171e-06</v>
      </c>
      <c r="AG33" t="n">
        <v>7</v>
      </c>
      <c r="AH33" t="n">
        <v>147642.658776553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13.3102</v>
      </c>
      <c r="E34" t="n">
        <v>7.51</v>
      </c>
      <c r="F34" t="n">
        <v>4.13</v>
      </c>
      <c r="G34" t="n">
        <v>35.37</v>
      </c>
      <c r="H34" t="n">
        <v>0.51</v>
      </c>
      <c r="I34" t="n">
        <v>7</v>
      </c>
      <c r="J34" t="n">
        <v>313.79</v>
      </c>
      <c r="K34" t="n">
        <v>61.82</v>
      </c>
      <c r="L34" t="n">
        <v>9</v>
      </c>
      <c r="M34" t="n">
        <v>5</v>
      </c>
      <c r="N34" t="n">
        <v>92.97</v>
      </c>
      <c r="O34" t="n">
        <v>38934.97</v>
      </c>
      <c r="P34" t="n">
        <v>71.84999999999999</v>
      </c>
      <c r="Q34" t="n">
        <v>203.56</v>
      </c>
      <c r="R34" t="n">
        <v>16.7</v>
      </c>
      <c r="S34" t="n">
        <v>13.05</v>
      </c>
      <c r="T34" t="n">
        <v>1521.1</v>
      </c>
      <c r="U34" t="n">
        <v>0.78</v>
      </c>
      <c r="V34" t="n">
        <v>0.91</v>
      </c>
      <c r="W34" t="n">
        <v>0.06</v>
      </c>
      <c r="X34" t="n">
        <v>0.09</v>
      </c>
      <c r="Y34" t="n">
        <v>1</v>
      </c>
      <c r="Z34" t="n">
        <v>10</v>
      </c>
      <c r="AA34" t="n">
        <v>118.9492234066324</v>
      </c>
      <c r="AB34" t="n">
        <v>162.7515751342588</v>
      </c>
      <c r="AC34" t="n">
        <v>147.2187932267604</v>
      </c>
      <c r="AD34" t="n">
        <v>118949.2234066324</v>
      </c>
      <c r="AE34" t="n">
        <v>162751.5751342588</v>
      </c>
      <c r="AF34" t="n">
        <v>2.906771215774966e-06</v>
      </c>
      <c r="AG34" t="n">
        <v>7</v>
      </c>
      <c r="AH34" t="n">
        <v>147218.7932267604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13.267</v>
      </c>
      <c r="E35" t="n">
        <v>7.54</v>
      </c>
      <c r="F35" t="n">
        <v>4.15</v>
      </c>
      <c r="G35" t="n">
        <v>35.58</v>
      </c>
      <c r="H35" t="n">
        <v>0.52</v>
      </c>
      <c r="I35" t="n">
        <v>7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72.26000000000001</v>
      </c>
      <c r="Q35" t="n">
        <v>203.56</v>
      </c>
      <c r="R35" t="n">
        <v>17.55</v>
      </c>
      <c r="S35" t="n">
        <v>13.05</v>
      </c>
      <c r="T35" t="n">
        <v>1943.13</v>
      </c>
      <c r="U35" t="n">
        <v>0.74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119.2936544264078</v>
      </c>
      <c r="AB35" t="n">
        <v>163.2228408507394</v>
      </c>
      <c r="AC35" t="n">
        <v>147.6450820046858</v>
      </c>
      <c r="AD35" t="n">
        <v>119293.6544264078</v>
      </c>
      <c r="AE35" t="n">
        <v>163222.8408507394</v>
      </c>
      <c r="AF35" t="n">
        <v>2.897336908512756e-06</v>
      </c>
      <c r="AG35" t="n">
        <v>7</v>
      </c>
      <c r="AH35" t="n">
        <v>147645.0820046858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13.229</v>
      </c>
      <c r="E36" t="n">
        <v>7.56</v>
      </c>
      <c r="F36" t="n">
        <v>4.17</v>
      </c>
      <c r="G36" t="n">
        <v>35.77</v>
      </c>
      <c r="H36" t="n">
        <v>0.54</v>
      </c>
      <c r="I36" t="n">
        <v>7</v>
      </c>
      <c r="J36" t="n">
        <v>314.9</v>
      </c>
      <c r="K36" t="n">
        <v>61.82</v>
      </c>
      <c r="L36" t="n">
        <v>9.5</v>
      </c>
      <c r="M36" t="n">
        <v>5</v>
      </c>
      <c r="N36" t="n">
        <v>93.56999999999999</v>
      </c>
      <c r="O36" t="n">
        <v>39071.38</v>
      </c>
      <c r="P36" t="n">
        <v>72.63</v>
      </c>
      <c r="Q36" t="n">
        <v>203.56</v>
      </c>
      <c r="R36" t="n">
        <v>18.25</v>
      </c>
      <c r="S36" t="n">
        <v>13.05</v>
      </c>
      <c r="T36" t="n">
        <v>2295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119.6081581648959</v>
      </c>
      <c r="AB36" t="n">
        <v>163.6531587406643</v>
      </c>
      <c r="AC36" t="n">
        <v>148.0343309591514</v>
      </c>
      <c r="AD36" t="n">
        <v>119608.1581648959</v>
      </c>
      <c r="AE36" t="n">
        <v>163653.1587406643</v>
      </c>
      <c r="AF36" t="n">
        <v>2.889038212309885e-06</v>
      </c>
      <c r="AG36" t="n">
        <v>7</v>
      </c>
      <c r="AH36" t="n">
        <v>148034.3309591514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13.2489</v>
      </c>
      <c r="E37" t="n">
        <v>7.55</v>
      </c>
      <c r="F37" t="n">
        <v>4.16</v>
      </c>
      <c r="G37" t="n">
        <v>35.67</v>
      </c>
      <c r="H37" t="n">
        <v>0.55</v>
      </c>
      <c r="I37" t="n">
        <v>7</v>
      </c>
      <c r="J37" t="n">
        <v>315.45</v>
      </c>
      <c r="K37" t="n">
        <v>61.82</v>
      </c>
      <c r="L37" t="n">
        <v>9.75</v>
      </c>
      <c r="M37" t="n">
        <v>5</v>
      </c>
      <c r="N37" t="n">
        <v>93.88</v>
      </c>
      <c r="O37" t="n">
        <v>39139.8</v>
      </c>
      <c r="P37" t="n">
        <v>72.28</v>
      </c>
      <c r="Q37" t="n">
        <v>203.56</v>
      </c>
      <c r="R37" t="n">
        <v>17.83</v>
      </c>
      <c r="S37" t="n">
        <v>13.05</v>
      </c>
      <c r="T37" t="n">
        <v>2083.23</v>
      </c>
      <c r="U37" t="n">
        <v>0.73</v>
      </c>
      <c r="V37" t="n">
        <v>0.9</v>
      </c>
      <c r="W37" t="n">
        <v>0.07000000000000001</v>
      </c>
      <c r="X37" t="n">
        <v>0.12</v>
      </c>
      <c r="Y37" t="n">
        <v>1</v>
      </c>
      <c r="Z37" t="n">
        <v>10</v>
      </c>
      <c r="AA37" t="n">
        <v>119.3802030298926</v>
      </c>
      <c r="AB37" t="n">
        <v>163.3412604682822</v>
      </c>
      <c r="AC37" t="n">
        <v>147.7521998201334</v>
      </c>
      <c r="AD37" t="n">
        <v>119380.2030298926</v>
      </c>
      <c r="AE37" t="n">
        <v>163341.2604682822</v>
      </c>
      <c r="AF37" t="n">
        <v>2.893384108479283e-06</v>
      </c>
      <c r="AG37" t="n">
        <v>7</v>
      </c>
      <c r="AH37" t="n">
        <v>147752.1998201334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13.2406</v>
      </c>
      <c r="E38" t="n">
        <v>7.55</v>
      </c>
      <c r="F38" t="n">
        <v>4.17</v>
      </c>
      <c r="G38" t="n">
        <v>35.71</v>
      </c>
      <c r="H38" t="n">
        <v>0.5600000000000001</v>
      </c>
      <c r="I38" t="n">
        <v>7</v>
      </c>
      <c r="J38" t="n">
        <v>316.01</v>
      </c>
      <c r="K38" t="n">
        <v>61.82</v>
      </c>
      <c r="L38" t="n">
        <v>10</v>
      </c>
      <c r="M38" t="n">
        <v>5</v>
      </c>
      <c r="N38" t="n">
        <v>94.18000000000001</v>
      </c>
      <c r="O38" t="n">
        <v>39208.35</v>
      </c>
      <c r="P38" t="n">
        <v>72.16</v>
      </c>
      <c r="Q38" t="n">
        <v>203.56</v>
      </c>
      <c r="R38" t="n">
        <v>18.02</v>
      </c>
      <c r="S38" t="n">
        <v>13.05</v>
      </c>
      <c r="T38" t="n">
        <v>2179.02</v>
      </c>
      <c r="U38" t="n">
        <v>0.72</v>
      </c>
      <c r="V38" t="n">
        <v>0.9</v>
      </c>
      <c r="W38" t="n">
        <v>0.07000000000000001</v>
      </c>
      <c r="X38" t="n">
        <v>0.13</v>
      </c>
      <c r="Y38" t="n">
        <v>1</v>
      </c>
      <c r="Z38" t="n">
        <v>10</v>
      </c>
      <c r="AA38" t="n">
        <v>119.3799700374933</v>
      </c>
      <c r="AB38" t="n">
        <v>163.3409416778026</v>
      </c>
      <c r="AC38" t="n">
        <v>147.7519114545697</v>
      </c>
      <c r="AD38" t="n">
        <v>119379.9700374933</v>
      </c>
      <c r="AE38" t="n">
        <v>163340.9416778026</v>
      </c>
      <c r="AF38" t="n">
        <v>2.891571498519182e-06</v>
      </c>
      <c r="AG38" t="n">
        <v>7</v>
      </c>
      <c r="AH38" t="n">
        <v>147751.9114545697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13.3844</v>
      </c>
      <c r="E39" t="n">
        <v>7.47</v>
      </c>
      <c r="F39" t="n">
        <v>4.14</v>
      </c>
      <c r="G39" t="n">
        <v>41.41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4</v>
      </c>
      <c r="N39" t="n">
        <v>94.48999999999999</v>
      </c>
      <c r="O39" t="n">
        <v>39277.04</v>
      </c>
      <c r="P39" t="n">
        <v>71.48999999999999</v>
      </c>
      <c r="Q39" t="n">
        <v>203.56</v>
      </c>
      <c r="R39" t="n">
        <v>17.13</v>
      </c>
      <c r="S39" t="n">
        <v>13.05</v>
      </c>
      <c r="T39" t="n">
        <v>1738.42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118.6088481487958</v>
      </c>
      <c r="AB39" t="n">
        <v>162.2858586901905</v>
      </c>
      <c r="AC39" t="n">
        <v>146.7975241064767</v>
      </c>
      <c r="AD39" t="n">
        <v>118608.8481487958</v>
      </c>
      <c r="AE39" t="n">
        <v>162285.8586901905</v>
      </c>
      <c r="AF39" t="n">
        <v>2.922975512044782e-06</v>
      </c>
      <c r="AG39" t="n">
        <v>7</v>
      </c>
      <c r="AH39" t="n">
        <v>146797.5241064767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13.3829</v>
      </c>
      <c r="E40" t="n">
        <v>7.47</v>
      </c>
      <c r="F40" t="n">
        <v>4.14</v>
      </c>
      <c r="G40" t="n">
        <v>41.42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4</v>
      </c>
      <c r="N40" t="n">
        <v>94.8</v>
      </c>
      <c r="O40" t="n">
        <v>39345.87</v>
      </c>
      <c r="P40" t="n">
        <v>71.5</v>
      </c>
      <c r="Q40" t="n">
        <v>203.59</v>
      </c>
      <c r="R40" t="n">
        <v>17.14</v>
      </c>
      <c r="S40" t="n">
        <v>13.05</v>
      </c>
      <c r="T40" t="n">
        <v>1745.26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118.6172822260789</v>
      </c>
      <c r="AB40" t="n">
        <v>162.2973985668144</v>
      </c>
      <c r="AC40" t="n">
        <v>146.8079626334719</v>
      </c>
      <c r="AD40" t="n">
        <v>118617.2822260789</v>
      </c>
      <c r="AE40" t="n">
        <v>162297.3985668144</v>
      </c>
      <c r="AF40" t="n">
        <v>2.922647931931511e-06</v>
      </c>
      <c r="AG40" t="n">
        <v>7</v>
      </c>
      <c r="AH40" t="n">
        <v>146807.9626334719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13.3874</v>
      </c>
      <c r="E41" t="n">
        <v>7.47</v>
      </c>
      <c r="F41" t="n">
        <v>4.14</v>
      </c>
      <c r="G41" t="n">
        <v>41.39</v>
      </c>
      <c r="H41" t="n">
        <v>0.6</v>
      </c>
      <c r="I41" t="n">
        <v>6</v>
      </c>
      <c r="J41" t="n">
        <v>317.68</v>
      </c>
      <c r="K41" t="n">
        <v>61.82</v>
      </c>
      <c r="L41" t="n">
        <v>10.75</v>
      </c>
      <c r="M41" t="n">
        <v>4</v>
      </c>
      <c r="N41" t="n">
        <v>95.11</v>
      </c>
      <c r="O41" t="n">
        <v>39414.84</v>
      </c>
      <c r="P41" t="n">
        <v>71.55</v>
      </c>
      <c r="Q41" t="n">
        <v>203.56</v>
      </c>
      <c r="R41" t="n">
        <v>17.1</v>
      </c>
      <c r="S41" t="n">
        <v>13.05</v>
      </c>
      <c r="T41" t="n">
        <v>1726.43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118.624505547515</v>
      </c>
      <c r="AB41" t="n">
        <v>162.3072818338738</v>
      </c>
      <c r="AC41" t="n">
        <v>146.8169026553944</v>
      </c>
      <c r="AD41" t="n">
        <v>118624.505547515</v>
      </c>
      <c r="AE41" t="n">
        <v>162307.2818338738</v>
      </c>
      <c r="AF41" t="n">
        <v>2.923630672271325e-06</v>
      </c>
      <c r="AG41" t="n">
        <v>7</v>
      </c>
      <c r="AH41" t="n">
        <v>146816.9026553944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13.3904</v>
      </c>
      <c r="E42" t="n">
        <v>7.47</v>
      </c>
      <c r="F42" t="n">
        <v>4.14</v>
      </c>
      <c r="G42" t="n">
        <v>41.38</v>
      </c>
      <c r="H42" t="n">
        <v>0.62</v>
      </c>
      <c r="I42" t="n">
        <v>6</v>
      </c>
      <c r="J42" t="n">
        <v>318.24</v>
      </c>
      <c r="K42" t="n">
        <v>61.82</v>
      </c>
      <c r="L42" t="n">
        <v>11</v>
      </c>
      <c r="M42" t="n">
        <v>4</v>
      </c>
      <c r="N42" t="n">
        <v>95.42</v>
      </c>
      <c r="O42" t="n">
        <v>39483.95</v>
      </c>
      <c r="P42" t="n">
        <v>71.5</v>
      </c>
      <c r="Q42" t="n">
        <v>203.56</v>
      </c>
      <c r="R42" t="n">
        <v>17.07</v>
      </c>
      <c r="S42" t="n">
        <v>13.05</v>
      </c>
      <c r="T42" t="n">
        <v>1708.33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118.5954511088912</v>
      </c>
      <c r="AB42" t="n">
        <v>162.2675282691573</v>
      </c>
      <c r="AC42" t="n">
        <v>146.7809431151</v>
      </c>
      <c r="AD42" t="n">
        <v>118595.4511088912</v>
      </c>
      <c r="AE42" t="n">
        <v>162267.5282691573</v>
      </c>
      <c r="AF42" t="n">
        <v>2.924285832497867e-06</v>
      </c>
      <c r="AG42" t="n">
        <v>7</v>
      </c>
      <c r="AH42" t="n">
        <v>146780.9431151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13.3889</v>
      </c>
      <c r="E43" t="n">
        <v>7.47</v>
      </c>
      <c r="F43" t="n">
        <v>4.14</v>
      </c>
      <c r="G43" t="n">
        <v>41.38</v>
      </c>
      <c r="H43" t="n">
        <v>0.63</v>
      </c>
      <c r="I43" t="n">
        <v>6</v>
      </c>
      <c r="J43" t="n">
        <v>318.8</v>
      </c>
      <c r="K43" t="n">
        <v>61.82</v>
      </c>
      <c r="L43" t="n">
        <v>11.25</v>
      </c>
      <c r="M43" t="n">
        <v>4</v>
      </c>
      <c r="N43" t="n">
        <v>95.73</v>
      </c>
      <c r="O43" t="n">
        <v>39553.2</v>
      </c>
      <c r="P43" t="n">
        <v>71.56999999999999</v>
      </c>
      <c r="Q43" t="n">
        <v>203.57</v>
      </c>
      <c r="R43" t="n">
        <v>17.05</v>
      </c>
      <c r="S43" t="n">
        <v>13.05</v>
      </c>
      <c r="T43" t="n">
        <v>1702.16</v>
      </c>
      <c r="U43" t="n">
        <v>0.77</v>
      </c>
      <c r="V43" t="n">
        <v>0.9</v>
      </c>
      <c r="W43" t="n">
        <v>0.06</v>
      </c>
      <c r="X43" t="n">
        <v>0.1</v>
      </c>
      <c r="Y43" t="n">
        <v>1</v>
      </c>
      <c r="Z43" t="n">
        <v>10</v>
      </c>
      <c r="AA43" t="n">
        <v>118.6282670856577</v>
      </c>
      <c r="AB43" t="n">
        <v>162.312428536308</v>
      </c>
      <c r="AC43" t="n">
        <v>146.8215581637717</v>
      </c>
      <c r="AD43" t="n">
        <v>118628.2670856577</v>
      </c>
      <c r="AE43" t="n">
        <v>162312.428536308</v>
      </c>
      <c r="AF43" t="n">
        <v>2.923958252384596e-06</v>
      </c>
      <c r="AG43" t="n">
        <v>7</v>
      </c>
      <c r="AH43" t="n">
        <v>146821.5581637717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13.3934</v>
      </c>
      <c r="E44" t="n">
        <v>7.47</v>
      </c>
      <c r="F44" t="n">
        <v>4.14</v>
      </c>
      <c r="G44" t="n">
        <v>41.36</v>
      </c>
      <c r="H44" t="n">
        <v>0.64</v>
      </c>
      <c r="I44" t="n">
        <v>6</v>
      </c>
      <c r="J44" t="n">
        <v>319.36</v>
      </c>
      <c r="K44" t="n">
        <v>61.82</v>
      </c>
      <c r="L44" t="n">
        <v>11.5</v>
      </c>
      <c r="M44" t="n">
        <v>4</v>
      </c>
      <c r="N44" t="n">
        <v>96.04000000000001</v>
      </c>
      <c r="O44" t="n">
        <v>39622.59</v>
      </c>
      <c r="P44" t="n">
        <v>71.47</v>
      </c>
      <c r="Q44" t="n">
        <v>203.56</v>
      </c>
      <c r="R44" t="n">
        <v>16.92</v>
      </c>
      <c r="S44" t="n">
        <v>13.05</v>
      </c>
      <c r="T44" t="n">
        <v>1636.93</v>
      </c>
      <c r="U44" t="n">
        <v>0.77</v>
      </c>
      <c r="V44" t="n">
        <v>0.9</v>
      </c>
      <c r="W44" t="n">
        <v>0.07000000000000001</v>
      </c>
      <c r="X44" t="n">
        <v>0.1</v>
      </c>
      <c r="Y44" t="n">
        <v>1</v>
      </c>
      <c r="Z44" t="n">
        <v>10</v>
      </c>
      <c r="AA44" t="n">
        <v>118.5745360148678</v>
      </c>
      <c r="AB44" t="n">
        <v>162.2389113148057</v>
      </c>
      <c r="AC44" t="n">
        <v>146.7550573227075</v>
      </c>
      <c r="AD44" t="n">
        <v>118574.5360148678</v>
      </c>
      <c r="AE44" t="n">
        <v>162238.9113148057</v>
      </c>
      <c r="AF44" t="n">
        <v>2.924940992724409e-06</v>
      </c>
      <c r="AG44" t="n">
        <v>7</v>
      </c>
      <c r="AH44" t="n">
        <v>146755.0573227075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13.4238</v>
      </c>
      <c r="E45" t="n">
        <v>7.45</v>
      </c>
      <c r="F45" t="n">
        <v>4.12</v>
      </c>
      <c r="G45" t="n">
        <v>41.19</v>
      </c>
      <c r="H45" t="n">
        <v>0.65</v>
      </c>
      <c r="I45" t="n">
        <v>6</v>
      </c>
      <c r="J45" t="n">
        <v>319.93</v>
      </c>
      <c r="K45" t="n">
        <v>61.82</v>
      </c>
      <c r="L45" t="n">
        <v>11.75</v>
      </c>
      <c r="M45" t="n">
        <v>4</v>
      </c>
      <c r="N45" t="n">
        <v>96.36</v>
      </c>
      <c r="O45" t="n">
        <v>39692.13</v>
      </c>
      <c r="P45" t="n">
        <v>70.95</v>
      </c>
      <c r="Q45" t="n">
        <v>203.56</v>
      </c>
      <c r="R45" t="n">
        <v>16.41</v>
      </c>
      <c r="S45" t="n">
        <v>13.05</v>
      </c>
      <c r="T45" t="n">
        <v>1378.9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118.227865398282</v>
      </c>
      <c r="AB45" t="n">
        <v>161.764581283165</v>
      </c>
      <c r="AC45" t="n">
        <v>146.3259966835601</v>
      </c>
      <c r="AD45" t="n">
        <v>118227.865398282</v>
      </c>
      <c r="AE45" t="n">
        <v>161764.581283165</v>
      </c>
      <c r="AF45" t="n">
        <v>2.931579949686706e-06</v>
      </c>
      <c r="AG45" t="n">
        <v>7</v>
      </c>
      <c r="AH45" t="n">
        <v>146325.9966835601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13.4073</v>
      </c>
      <c r="E46" t="n">
        <v>7.46</v>
      </c>
      <c r="F46" t="n">
        <v>4.13</v>
      </c>
      <c r="G46" t="n">
        <v>41.28</v>
      </c>
      <c r="H46" t="n">
        <v>0.67</v>
      </c>
      <c r="I46" t="n">
        <v>6</v>
      </c>
      <c r="J46" t="n">
        <v>320.49</v>
      </c>
      <c r="K46" t="n">
        <v>61.82</v>
      </c>
      <c r="L46" t="n">
        <v>12</v>
      </c>
      <c r="M46" t="n">
        <v>4</v>
      </c>
      <c r="N46" t="n">
        <v>96.67</v>
      </c>
      <c r="O46" t="n">
        <v>39761.81</v>
      </c>
      <c r="P46" t="n">
        <v>70.89</v>
      </c>
      <c r="Q46" t="n">
        <v>203.56</v>
      </c>
      <c r="R46" t="n">
        <v>16.8</v>
      </c>
      <c r="S46" t="n">
        <v>13.05</v>
      </c>
      <c r="T46" t="n">
        <v>1575.8</v>
      </c>
      <c r="U46" t="n">
        <v>0.78</v>
      </c>
      <c r="V46" t="n">
        <v>0.91</v>
      </c>
      <c r="W46" t="n">
        <v>0.06</v>
      </c>
      <c r="X46" t="n">
        <v>0.09</v>
      </c>
      <c r="Y46" t="n">
        <v>1</v>
      </c>
      <c r="Z46" t="n">
        <v>10</v>
      </c>
      <c r="AA46" t="n">
        <v>118.274876072765</v>
      </c>
      <c r="AB46" t="n">
        <v>161.8289033619572</v>
      </c>
      <c r="AC46" t="n">
        <v>146.384179953429</v>
      </c>
      <c r="AD46" t="n">
        <v>118274.876072765</v>
      </c>
      <c r="AE46" t="n">
        <v>161828.9033619572</v>
      </c>
      <c r="AF46" t="n">
        <v>2.927976568440723e-06</v>
      </c>
      <c r="AG46" t="n">
        <v>7</v>
      </c>
      <c r="AH46" t="n">
        <v>146384.179953429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13.3675</v>
      </c>
      <c r="E47" t="n">
        <v>7.48</v>
      </c>
      <c r="F47" t="n">
        <v>4.15</v>
      </c>
      <c r="G47" t="n">
        <v>41.5</v>
      </c>
      <c r="H47" t="n">
        <v>0.68</v>
      </c>
      <c r="I47" t="n">
        <v>6</v>
      </c>
      <c r="J47" t="n">
        <v>321.06</v>
      </c>
      <c r="K47" t="n">
        <v>61.82</v>
      </c>
      <c r="L47" t="n">
        <v>12.25</v>
      </c>
      <c r="M47" t="n">
        <v>4</v>
      </c>
      <c r="N47" t="n">
        <v>96.98999999999999</v>
      </c>
      <c r="O47" t="n">
        <v>39831.64</v>
      </c>
      <c r="P47" t="n">
        <v>71.20999999999999</v>
      </c>
      <c r="Q47" t="n">
        <v>203.57</v>
      </c>
      <c r="R47" t="n">
        <v>17.59</v>
      </c>
      <c r="S47" t="n">
        <v>13.05</v>
      </c>
      <c r="T47" t="n">
        <v>1967.74</v>
      </c>
      <c r="U47" t="n">
        <v>0.74</v>
      </c>
      <c r="V47" t="n">
        <v>0.9</v>
      </c>
      <c r="W47" t="n">
        <v>0.06</v>
      </c>
      <c r="X47" t="n">
        <v>0.11</v>
      </c>
      <c r="Y47" t="n">
        <v>1</v>
      </c>
      <c r="Z47" t="n">
        <v>10</v>
      </c>
      <c r="AA47" t="n">
        <v>118.5680723094269</v>
      </c>
      <c r="AB47" t="n">
        <v>162.2300673878629</v>
      </c>
      <c r="AC47" t="n">
        <v>146.7470574477396</v>
      </c>
      <c r="AD47" t="n">
        <v>118568.0723094269</v>
      </c>
      <c r="AE47" t="n">
        <v>162230.0673878629</v>
      </c>
      <c r="AF47" t="n">
        <v>2.919284776101926e-06</v>
      </c>
      <c r="AG47" t="n">
        <v>7</v>
      </c>
      <c r="AH47" t="n">
        <v>146747.0574477396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13.3705</v>
      </c>
      <c r="E48" t="n">
        <v>7.48</v>
      </c>
      <c r="F48" t="n">
        <v>4.15</v>
      </c>
      <c r="G48" t="n">
        <v>41.49</v>
      </c>
      <c r="H48" t="n">
        <v>0.6899999999999999</v>
      </c>
      <c r="I48" t="n">
        <v>6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70.95</v>
      </c>
      <c r="Q48" t="n">
        <v>203.58</v>
      </c>
      <c r="R48" t="n">
        <v>17.43</v>
      </c>
      <c r="S48" t="n">
        <v>13.05</v>
      </c>
      <c r="T48" t="n">
        <v>1890.42</v>
      </c>
      <c r="U48" t="n">
        <v>0.75</v>
      </c>
      <c r="V48" t="n">
        <v>0.9</v>
      </c>
      <c r="W48" t="n">
        <v>0.06</v>
      </c>
      <c r="X48" t="n">
        <v>0.11</v>
      </c>
      <c r="Y48" t="n">
        <v>1</v>
      </c>
      <c r="Z48" t="n">
        <v>10</v>
      </c>
      <c r="AA48" t="n">
        <v>118.4535146971989</v>
      </c>
      <c r="AB48" t="n">
        <v>162.0733246088874</v>
      </c>
      <c r="AC48" t="n">
        <v>146.6052739795996</v>
      </c>
      <c r="AD48" t="n">
        <v>118453.5146971989</v>
      </c>
      <c r="AE48" t="n">
        <v>162073.3246088874</v>
      </c>
      <c r="AF48" t="n">
        <v>2.919939936328469e-06</v>
      </c>
      <c r="AG48" t="n">
        <v>7</v>
      </c>
      <c r="AH48" t="n">
        <v>146605.2739795996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13.5313</v>
      </c>
      <c r="E49" t="n">
        <v>7.39</v>
      </c>
      <c r="F49" t="n">
        <v>4.12</v>
      </c>
      <c r="G49" t="n">
        <v>49.38</v>
      </c>
      <c r="H49" t="n">
        <v>0.71</v>
      </c>
      <c r="I49" t="n">
        <v>5</v>
      </c>
      <c r="J49" t="n">
        <v>322.2</v>
      </c>
      <c r="K49" t="n">
        <v>61.82</v>
      </c>
      <c r="L49" t="n">
        <v>12.75</v>
      </c>
      <c r="M49" t="n">
        <v>3</v>
      </c>
      <c r="N49" t="n">
        <v>97.62</v>
      </c>
      <c r="O49" t="n">
        <v>39971.73</v>
      </c>
      <c r="P49" t="n">
        <v>70.31</v>
      </c>
      <c r="Q49" t="n">
        <v>203.56</v>
      </c>
      <c r="R49" t="n">
        <v>16.38</v>
      </c>
      <c r="S49" t="n">
        <v>13.05</v>
      </c>
      <c r="T49" t="n">
        <v>1371.72</v>
      </c>
      <c r="U49" t="n">
        <v>0.8</v>
      </c>
      <c r="V49" t="n">
        <v>0.91</v>
      </c>
      <c r="W49" t="n">
        <v>0.06</v>
      </c>
      <c r="X49" t="n">
        <v>0.07000000000000001</v>
      </c>
      <c r="Y49" t="n">
        <v>1</v>
      </c>
      <c r="Z49" t="n">
        <v>10</v>
      </c>
      <c r="AA49" t="n">
        <v>117.6639124063311</v>
      </c>
      <c r="AB49" t="n">
        <v>160.9929559197282</v>
      </c>
      <c r="AC49" t="n">
        <v>145.6280141618264</v>
      </c>
      <c r="AD49" t="n">
        <v>117663.9124063311</v>
      </c>
      <c r="AE49" t="n">
        <v>160992.9559197281</v>
      </c>
      <c r="AF49" t="n">
        <v>2.955056524471142e-06</v>
      </c>
      <c r="AG49" t="n">
        <v>7</v>
      </c>
      <c r="AH49" t="n">
        <v>145628.0141618264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13.5267</v>
      </c>
      <c r="E50" t="n">
        <v>7.39</v>
      </c>
      <c r="F50" t="n">
        <v>4.12</v>
      </c>
      <c r="G50" t="n">
        <v>49.41</v>
      </c>
      <c r="H50" t="n">
        <v>0.72</v>
      </c>
      <c r="I50" t="n">
        <v>5</v>
      </c>
      <c r="J50" t="n">
        <v>322.77</v>
      </c>
      <c r="K50" t="n">
        <v>61.82</v>
      </c>
      <c r="L50" t="n">
        <v>13</v>
      </c>
      <c r="M50" t="n">
        <v>3</v>
      </c>
      <c r="N50" t="n">
        <v>97.94</v>
      </c>
      <c r="O50" t="n">
        <v>40042</v>
      </c>
      <c r="P50" t="n">
        <v>70.33</v>
      </c>
      <c r="Q50" t="n">
        <v>203.57</v>
      </c>
      <c r="R50" t="n">
        <v>16.45</v>
      </c>
      <c r="S50" t="n">
        <v>13.05</v>
      </c>
      <c r="T50" t="n">
        <v>1406.87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117.6848892745752</v>
      </c>
      <c r="AB50" t="n">
        <v>161.0216573962937</v>
      </c>
      <c r="AC50" t="n">
        <v>145.6539764097514</v>
      </c>
      <c r="AD50" t="n">
        <v>117684.8892745752</v>
      </c>
      <c r="AE50" t="n">
        <v>161021.6573962937</v>
      </c>
      <c r="AF50" t="n">
        <v>2.954051945457111e-06</v>
      </c>
      <c r="AG50" t="n">
        <v>7</v>
      </c>
      <c r="AH50" t="n">
        <v>145653.9764097514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13.511</v>
      </c>
      <c r="E51" t="n">
        <v>7.4</v>
      </c>
      <c r="F51" t="n">
        <v>4.13</v>
      </c>
      <c r="G51" t="n">
        <v>49.52</v>
      </c>
      <c r="H51" t="n">
        <v>0.73</v>
      </c>
      <c r="I51" t="n">
        <v>5</v>
      </c>
      <c r="J51" t="n">
        <v>323.34</v>
      </c>
      <c r="K51" t="n">
        <v>61.82</v>
      </c>
      <c r="L51" t="n">
        <v>13.25</v>
      </c>
      <c r="M51" t="n">
        <v>3</v>
      </c>
      <c r="N51" t="n">
        <v>98.27</v>
      </c>
      <c r="O51" t="n">
        <v>40112.54</v>
      </c>
      <c r="P51" t="n">
        <v>70.56999999999999</v>
      </c>
      <c r="Q51" t="n">
        <v>203.56</v>
      </c>
      <c r="R51" t="n">
        <v>16.7</v>
      </c>
      <c r="S51" t="n">
        <v>13.05</v>
      </c>
      <c r="T51" t="n">
        <v>1530.86</v>
      </c>
      <c r="U51" t="n">
        <v>0.78</v>
      </c>
      <c r="V51" t="n">
        <v>0.91</v>
      </c>
      <c r="W51" t="n">
        <v>0.06</v>
      </c>
      <c r="X51" t="n">
        <v>0.09</v>
      </c>
      <c r="Y51" t="n">
        <v>1</v>
      </c>
      <c r="Z51" t="n">
        <v>10</v>
      </c>
      <c r="AA51" t="n">
        <v>117.8494573306752</v>
      </c>
      <c r="AB51" t="n">
        <v>161.24682667088</v>
      </c>
      <c r="AC51" t="n">
        <v>145.8576558447982</v>
      </c>
      <c r="AD51" t="n">
        <v>117849.4573306752</v>
      </c>
      <c r="AE51" t="n">
        <v>161246.82667088</v>
      </c>
      <c r="AF51" t="n">
        <v>2.950623273604872e-06</v>
      </c>
      <c r="AG51" t="n">
        <v>7</v>
      </c>
      <c r="AH51" t="n">
        <v>145857.6558447982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13.5287</v>
      </c>
      <c r="E52" t="n">
        <v>7.39</v>
      </c>
      <c r="F52" t="n">
        <v>4.12</v>
      </c>
      <c r="G52" t="n">
        <v>49.4</v>
      </c>
      <c r="H52" t="n">
        <v>0.74</v>
      </c>
      <c r="I52" t="n">
        <v>5</v>
      </c>
      <c r="J52" t="n">
        <v>323.91</v>
      </c>
      <c r="K52" t="n">
        <v>61.82</v>
      </c>
      <c r="L52" t="n">
        <v>13.5</v>
      </c>
      <c r="M52" t="n">
        <v>3</v>
      </c>
      <c r="N52" t="n">
        <v>98.59</v>
      </c>
      <c r="O52" t="n">
        <v>40183.11</v>
      </c>
      <c r="P52" t="n">
        <v>70.58</v>
      </c>
      <c r="Q52" t="n">
        <v>203.56</v>
      </c>
      <c r="R52" t="n">
        <v>16.38</v>
      </c>
      <c r="S52" t="n">
        <v>13.05</v>
      </c>
      <c r="T52" t="n">
        <v>1371.91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117.7798282159777</v>
      </c>
      <c r="AB52" t="n">
        <v>161.1515570443311</v>
      </c>
      <c r="AC52" t="n">
        <v>145.7714786176954</v>
      </c>
      <c r="AD52" t="n">
        <v>117779.8282159777</v>
      </c>
      <c r="AE52" t="n">
        <v>161151.5570443311</v>
      </c>
      <c r="AF52" t="n">
        <v>2.954488718941473e-06</v>
      </c>
      <c r="AG52" t="n">
        <v>7</v>
      </c>
      <c r="AH52" t="n">
        <v>145771.4786176954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13.5287</v>
      </c>
      <c r="E53" t="n">
        <v>7.39</v>
      </c>
      <c r="F53" t="n">
        <v>4.12</v>
      </c>
      <c r="G53" t="n">
        <v>49.4</v>
      </c>
      <c r="H53" t="n">
        <v>0.76</v>
      </c>
      <c r="I53" t="n">
        <v>5</v>
      </c>
      <c r="J53" t="n">
        <v>324.48</v>
      </c>
      <c r="K53" t="n">
        <v>61.82</v>
      </c>
      <c r="L53" t="n">
        <v>13.75</v>
      </c>
      <c r="M53" t="n">
        <v>3</v>
      </c>
      <c r="N53" t="n">
        <v>98.91</v>
      </c>
      <c r="O53" t="n">
        <v>40253.84</v>
      </c>
      <c r="P53" t="n">
        <v>70.5</v>
      </c>
      <c r="Q53" t="n">
        <v>203.56</v>
      </c>
      <c r="R53" t="n">
        <v>16.42</v>
      </c>
      <c r="S53" t="n">
        <v>13.05</v>
      </c>
      <c r="T53" t="n">
        <v>1387.89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117.7476479854044</v>
      </c>
      <c r="AB53" t="n">
        <v>161.1075266331692</v>
      </c>
      <c r="AC53" t="n">
        <v>145.7316504071777</v>
      </c>
      <c r="AD53" t="n">
        <v>117747.6479854044</v>
      </c>
      <c r="AE53" t="n">
        <v>161107.5266331692</v>
      </c>
      <c r="AF53" t="n">
        <v>2.954488718941473e-06</v>
      </c>
      <c r="AG53" t="n">
        <v>7</v>
      </c>
      <c r="AH53" t="n">
        <v>145731.6504071777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13.5262</v>
      </c>
      <c r="E54" t="n">
        <v>7.39</v>
      </c>
      <c r="F54" t="n">
        <v>4.12</v>
      </c>
      <c r="G54" t="n">
        <v>49.42</v>
      </c>
      <c r="H54" t="n">
        <v>0.77</v>
      </c>
      <c r="I54" t="n">
        <v>5</v>
      </c>
      <c r="J54" t="n">
        <v>325.06</v>
      </c>
      <c r="K54" t="n">
        <v>61.82</v>
      </c>
      <c r="L54" t="n">
        <v>14</v>
      </c>
      <c r="M54" t="n">
        <v>3</v>
      </c>
      <c r="N54" t="n">
        <v>99.23999999999999</v>
      </c>
      <c r="O54" t="n">
        <v>40324.71</v>
      </c>
      <c r="P54" t="n">
        <v>70.54000000000001</v>
      </c>
      <c r="Q54" t="n">
        <v>203.56</v>
      </c>
      <c r="R54" t="n">
        <v>16.41</v>
      </c>
      <c r="S54" t="n">
        <v>13.05</v>
      </c>
      <c r="T54" t="n">
        <v>1383.05</v>
      </c>
      <c r="U54" t="n">
        <v>0.8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117.7707843223608</v>
      </c>
      <c r="AB54" t="n">
        <v>161.1391827900961</v>
      </c>
      <c r="AC54" t="n">
        <v>145.7602853449172</v>
      </c>
      <c r="AD54" t="n">
        <v>117770.7843223608</v>
      </c>
      <c r="AE54" t="n">
        <v>161139.1827900961</v>
      </c>
      <c r="AF54" t="n">
        <v>2.95394275208602e-06</v>
      </c>
      <c r="AG54" t="n">
        <v>7</v>
      </c>
      <c r="AH54" t="n">
        <v>145760.2853449172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13.5415</v>
      </c>
      <c r="E55" t="n">
        <v>7.38</v>
      </c>
      <c r="F55" t="n">
        <v>4.11</v>
      </c>
      <c r="G55" t="n">
        <v>49.32</v>
      </c>
      <c r="H55" t="n">
        <v>0.78</v>
      </c>
      <c r="I55" t="n">
        <v>5</v>
      </c>
      <c r="J55" t="n">
        <v>325.63</v>
      </c>
      <c r="K55" t="n">
        <v>61.82</v>
      </c>
      <c r="L55" t="n">
        <v>14.25</v>
      </c>
      <c r="M55" t="n">
        <v>3</v>
      </c>
      <c r="N55" t="n">
        <v>99.56</v>
      </c>
      <c r="O55" t="n">
        <v>40395.74</v>
      </c>
      <c r="P55" t="n">
        <v>70.34999999999999</v>
      </c>
      <c r="Q55" t="n">
        <v>203.58</v>
      </c>
      <c r="R55" t="n">
        <v>16.09</v>
      </c>
      <c r="S55" t="n">
        <v>13.05</v>
      </c>
      <c r="T55" t="n">
        <v>1226.96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117.6277073046882</v>
      </c>
      <c r="AB55" t="n">
        <v>160.943418502404</v>
      </c>
      <c r="AC55" t="n">
        <v>145.5832045260855</v>
      </c>
      <c r="AD55" t="n">
        <v>117627.7073046882</v>
      </c>
      <c r="AE55" t="n">
        <v>160943.418502404</v>
      </c>
      <c r="AF55" t="n">
        <v>2.957284069241387e-06</v>
      </c>
      <c r="AG55" t="n">
        <v>7</v>
      </c>
      <c r="AH55" t="n">
        <v>145583.2045260855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13.5547</v>
      </c>
      <c r="E56" t="n">
        <v>7.38</v>
      </c>
      <c r="F56" t="n">
        <v>4.1</v>
      </c>
      <c r="G56" t="n">
        <v>49.23</v>
      </c>
      <c r="H56" t="n">
        <v>0.79</v>
      </c>
      <c r="I56" t="n">
        <v>5</v>
      </c>
      <c r="J56" t="n">
        <v>326.21</v>
      </c>
      <c r="K56" t="n">
        <v>61.82</v>
      </c>
      <c r="L56" t="n">
        <v>14.5</v>
      </c>
      <c r="M56" t="n">
        <v>3</v>
      </c>
      <c r="N56" t="n">
        <v>99.89</v>
      </c>
      <c r="O56" t="n">
        <v>40466.92</v>
      </c>
      <c r="P56" t="n">
        <v>70.11</v>
      </c>
      <c r="Q56" t="n">
        <v>203.56</v>
      </c>
      <c r="R56" t="n">
        <v>15.91</v>
      </c>
      <c r="S56" t="n">
        <v>13.05</v>
      </c>
      <c r="T56" t="n">
        <v>1134.15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117.4707423609801</v>
      </c>
      <c r="AB56" t="n">
        <v>160.728652141618</v>
      </c>
      <c r="AC56" t="n">
        <v>145.3889351653463</v>
      </c>
      <c r="AD56" t="n">
        <v>117470.7423609801</v>
      </c>
      <c r="AE56" t="n">
        <v>160728.652141618</v>
      </c>
      <c r="AF56" t="n">
        <v>2.960166774238174e-06</v>
      </c>
      <c r="AG56" t="n">
        <v>7</v>
      </c>
      <c r="AH56" t="n">
        <v>145388.9351653463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13.545</v>
      </c>
      <c r="E57" t="n">
        <v>7.38</v>
      </c>
      <c r="F57" t="n">
        <v>4.11</v>
      </c>
      <c r="G57" t="n">
        <v>49.29</v>
      </c>
      <c r="H57" t="n">
        <v>0.8</v>
      </c>
      <c r="I57" t="n">
        <v>5</v>
      </c>
      <c r="J57" t="n">
        <v>326.79</v>
      </c>
      <c r="K57" t="n">
        <v>61.82</v>
      </c>
      <c r="L57" t="n">
        <v>14.75</v>
      </c>
      <c r="M57" t="n">
        <v>3</v>
      </c>
      <c r="N57" t="n">
        <v>100.22</v>
      </c>
      <c r="O57" t="n">
        <v>40538.25</v>
      </c>
      <c r="P57" t="n">
        <v>70.17</v>
      </c>
      <c r="Q57" t="n">
        <v>203.56</v>
      </c>
      <c r="R57" t="n">
        <v>16.16</v>
      </c>
      <c r="S57" t="n">
        <v>13.05</v>
      </c>
      <c r="T57" t="n">
        <v>1261.53</v>
      </c>
      <c r="U57" t="n">
        <v>0.8100000000000001</v>
      </c>
      <c r="V57" t="n">
        <v>0.91</v>
      </c>
      <c r="W57" t="n">
        <v>0.06</v>
      </c>
      <c r="X57" t="n">
        <v>0.07000000000000001</v>
      </c>
      <c r="Y57" t="n">
        <v>1</v>
      </c>
      <c r="Z57" t="n">
        <v>10</v>
      </c>
      <c r="AA57" t="n">
        <v>117.5455730500381</v>
      </c>
      <c r="AB57" t="n">
        <v>160.8310387916841</v>
      </c>
      <c r="AC57" t="n">
        <v>145.4815501772308</v>
      </c>
      <c r="AD57" t="n">
        <v>117545.5730500381</v>
      </c>
      <c r="AE57" t="n">
        <v>160831.0387916841</v>
      </c>
      <c r="AF57" t="n">
        <v>2.95804842283902e-06</v>
      </c>
      <c r="AG57" t="n">
        <v>7</v>
      </c>
      <c r="AH57" t="n">
        <v>145481.5501772308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13.515</v>
      </c>
      <c r="E58" t="n">
        <v>7.4</v>
      </c>
      <c r="F58" t="n">
        <v>4.12</v>
      </c>
      <c r="G58" t="n">
        <v>49.49</v>
      </c>
      <c r="H58" t="n">
        <v>0.82</v>
      </c>
      <c r="I58" t="n">
        <v>5</v>
      </c>
      <c r="J58" t="n">
        <v>327.37</v>
      </c>
      <c r="K58" t="n">
        <v>61.82</v>
      </c>
      <c r="L58" t="n">
        <v>15</v>
      </c>
      <c r="M58" t="n">
        <v>3</v>
      </c>
      <c r="N58" t="n">
        <v>100.55</v>
      </c>
      <c r="O58" t="n">
        <v>40609.74</v>
      </c>
      <c r="P58" t="n">
        <v>70.25</v>
      </c>
      <c r="Q58" t="n">
        <v>203.56</v>
      </c>
      <c r="R58" t="n">
        <v>16.72</v>
      </c>
      <c r="S58" t="n">
        <v>13.05</v>
      </c>
      <c r="T58" t="n">
        <v>1537.83</v>
      </c>
      <c r="U58" t="n">
        <v>0.78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117.6856118086477</v>
      </c>
      <c r="AB58" t="n">
        <v>161.0226459992878</v>
      </c>
      <c r="AC58" t="n">
        <v>145.6548706618632</v>
      </c>
      <c r="AD58" t="n">
        <v>117685.6118086477</v>
      </c>
      <c r="AE58" t="n">
        <v>161022.6459992877</v>
      </c>
      <c r="AF58" t="n">
        <v>2.951496820573596e-06</v>
      </c>
      <c r="AG58" t="n">
        <v>7</v>
      </c>
      <c r="AH58" t="n">
        <v>145654.8706618632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13.5079</v>
      </c>
      <c r="E59" t="n">
        <v>7.4</v>
      </c>
      <c r="F59" t="n">
        <v>4.13</v>
      </c>
      <c r="G59" t="n">
        <v>49.54</v>
      </c>
      <c r="H59" t="n">
        <v>0.83</v>
      </c>
      <c r="I59" t="n">
        <v>5</v>
      </c>
      <c r="J59" t="n">
        <v>327.95</v>
      </c>
      <c r="K59" t="n">
        <v>61.82</v>
      </c>
      <c r="L59" t="n">
        <v>15.25</v>
      </c>
      <c r="M59" t="n">
        <v>3</v>
      </c>
      <c r="N59" t="n">
        <v>100.88</v>
      </c>
      <c r="O59" t="n">
        <v>40681.39</v>
      </c>
      <c r="P59" t="n">
        <v>70.18000000000001</v>
      </c>
      <c r="Q59" t="n">
        <v>203.56</v>
      </c>
      <c r="R59" t="n">
        <v>16.77</v>
      </c>
      <c r="S59" t="n">
        <v>13.05</v>
      </c>
      <c r="T59" t="n">
        <v>1564.43</v>
      </c>
      <c r="U59" t="n">
        <v>0.78</v>
      </c>
      <c r="V59" t="n">
        <v>0.91</v>
      </c>
      <c r="W59" t="n">
        <v>0.06</v>
      </c>
      <c r="X59" t="n">
        <v>0.09</v>
      </c>
      <c r="Y59" t="n">
        <v>1</v>
      </c>
      <c r="Z59" t="n">
        <v>10</v>
      </c>
      <c r="AA59" t="n">
        <v>117.7011059627277</v>
      </c>
      <c r="AB59" t="n">
        <v>161.0438457844537</v>
      </c>
      <c r="AC59" t="n">
        <v>145.674047169287</v>
      </c>
      <c r="AD59" t="n">
        <v>117701.1059627277</v>
      </c>
      <c r="AE59" t="n">
        <v>161043.8457844537</v>
      </c>
      <c r="AF59" t="n">
        <v>2.949946274704112e-06</v>
      </c>
      <c r="AG59" t="n">
        <v>7</v>
      </c>
      <c r="AH59" t="n">
        <v>145674.047169287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13.5196</v>
      </c>
      <c r="E60" t="n">
        <v>7.4</v>
      </c>
      <c r="F60" t="n">
        <v>4.12</v>
      </c>
      <c r="G60" t="n">
        <v>49.46</v>
      </c>
      <c r="H60" t="n">
        <v>0.84</v>
      </c>
      <c r="I60" t="n">
        <v>5</v>
      </c>
      <c r="J60" t="n">
        <v>328.53</v>
      </c>
      <c r="K60" t="n">
        <v>61.82</v>
      </c>
      <c r="L60" t="n">
        <v>15.5</v>
      </c>
      <c r="M60" t="n">
        <v>3</v>
      </c>
      <c r="N60" t="n">
        <v>101.21</v>
      </c>
      <c r="O60" t="n">
        <v>40753.2</v>
      </c>
      <c r="P60" t="n">
        <v>69.92</v>
      </c>
      <c r="Q60" t="n">
        <v>203.56</v>
      </c>
      <c r="R60" t="n">
        <v>16.58</v>
      </c>
      <c r="S60" t="n">
        <v>13.05</v>
      </c>
      <c r="T60" t="n">
        <v>1472.05</v>
      </c>
      <c r="U60" t="n">
        <v>0.79</v>
      </c>
      <c r="V60" t="n">
        <v>0.91</v>
      </c>
      <c r="W60" t="n">
        <v>0.06</v>
      </c>
      <c r="X60" t="n">
        <v>0.08</v>
      </c>
      <c r="Y60" t="n">
        <v>1</v>
      </c>
      <c r="Z60" t="n">
        <v>10</v>
      </c>
      <c r="AA60" t="n">
        <v>117.539834213402</v>
      </c>
      <c r="AB60" t="n">
        <v>160.823186662219</v>
      </c>
      <c r="AC60" t="n">
        <v>145.4744474439812</v>
      </c>
      <c r="AD60" t="n">
        <v>117539.834213402</v>
      </c>
      <c r="AE60" t="n">
        <v>160823.186662219</v>
      </c>
      <c r="AF60" t="n">
        <v>2.952501399587628e-06</v>
      </c>
      <c r="AG60" t="n">
        <v>7</v>
      </c>
      <c r="AH60" t="n">
        <v>145474.4474439812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13.515</v>
      </c>
      <c r="E61" t="n">
        <v>7.4</v>
      </c>
      <c r="F61" t="n">
        <v>4.12</v>
      </c>
      <c r="G61" t="n">
        <v>49.49</v>
      </c>
      <c r="H61" t="n">
        <v>0.85</v>
      </c>
      <c r="I61" t="n">
        <v>5</v>
      </c>
      <c r="J61" t="n">
        <v>329.12</v>
      </c>
      <c r="K61" t="n">
        <v>61.82</v>
      </c>
      <c r="L61" t="n">
        <v>15.75</v>
      </c>
      <c r="M61" t="n">
        <v>3</v>
      </c>
      <c r="N61" t="n">
        <v>101.54</v>
      </c>
      <c r="O61" t="n">
        <v>40825.16</v>
      </c>
      <c r="P61" t="n">
        <v>69.73999999999999</v>
      </c>
      <c r="Q61" t="n">
        <v>203.56</v>
      </c>
      <c r="R61" t="n">
        <v>16.7</v>
      </c>
      <c r="S61" t="n">
        <v>13.05</v>
      </c>
      <c r="T61" t="n">
        <v>1531.98</v>
      </c>
      <c r="U61" t="n">
        <v>0.78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117.4802548815927</v>
      </c>
      <c r="AB61" t="n">
        <v>160.741667591983</v>
      </c>
      <c r="AC61" t="n">
        <v>145.4007084393958</v>
      </c>
      <c r="AD61" t="n">
        <v>117480.2548815927</v>
      </c>
      <c r="AE61" t="n">
        <v>160741.667591983</v>
      </c>
      <c r="AF61" t="n">
        <v>2.951496820573596e-06</v>
      </c>
      <c r="AG61" t="n">
        <v>7</v>
      </c>
      <c r="AH61" t="n">
        <v>145400.7084393958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13.5044</v>
      </c>
      <c r="E62" t="n">
        <v>7.4</v>
      </c>
      <c r="F62" t="n">
        <v>4.13</v>
      </c>
      <c r="G62" t="n">
        <v>49.56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69.68000000000001</v>
      </c>
      <c r="Q62" t="n">
        <v>203.56</v>
      </c>
      <c r="R62" t="n">
        <v>16.84</v>
      </c>
      <c r="S62" t="n">
        <v>13.05</v>
      </c>
      <c r="T62" t="n">
        <v>1601.48</v>
      </c>
      <c r="U62" t="n">
        <v>0.77</v>
      </c>
      <c r="V62" t="n">
        <v>0.9</v>
      </c>
      <c r="W62" t="n">
        <v>0.06</v>
      </c>
      <c r="X62" t="n">
        <v>0.09</v>
      </c>
      <c r="Y62" t="n">
        <v>1</v>
      </c>
      <c r="Z62" t="n">
        <v>10</v>
      </c>
      <c r="AA62" t="n">
        <v>117.5094820141633</v>
      </c>
      <c r="AB62" t="n">
        <v>160.7816574441761</v>
      </c>
      <c r="AC62" t="n">
        <v>145.4368817162218</v>
      </c>
      <c r="AD62" t="n">
        <v>117509.4820141633</v>
      </c>
      <c r="AE62" t="n">
        <v>160781.6574441761</v>
      </c>
      <c r="AF62" t="n">
        <v>2.949181921106479e-06</v>
      </c>
      <c r="AG62" t="n">
        <v>7</v>
      </c>
      <c r="AH62" t="n">
        <v>145436.8817162218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13.515</v>
      </c>
      <c r="E63" t="n">
        <v>7.4</v>
      </c>
      <c r="F63" t="n">
        <v>4.12</v>
      </c>
      <c r="G63" t="n">
        <v>49.49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69.45</v>
      </c>
      <c r="Q63" t="n">
        <v>203.56</v>
      </c>
      <c r="R63" t="n">
        <v>16.61</v>
      </c>
      <c r="S63" t="n">
        <v>13.05</v>
      </c>
      <c r="T63" t="n">
        <v>1482.99</v>
      </c>
      <c r="U63" t="n">
        <v>0.79</v>
      </c>
      <c r="V63" t="n">
        <v>0.91</v>
      </c>
      <c r="W63" t="n">
        <v>0.06</v>
      </c>
      <c r="X63" t="n">
        <v>0.08</v>
      </c>
      <c r="Y63" t="n">
        <v>1</v>
      </c>
      <c r="Z63" t="n">
        <v>10</v>
      </c>
      <c r="AA63" t="n">
        <v>117.3634832956202</v>
      </c>
      <c r="AB63" t="n">
        <v>160.5818955564568</v>
      </c>
      <c r="AC63" t="n">
        <v>145.2561848226987</v>
      </c>
      <c r="AD63" t="n">
        <v>117363.4832956202</v>
      </c>
      <c r="AE63" t="n">
        <v>160581.8955564568</v>
      </c>
      <c r="AF63" t="n">
        <v>2.951496820573596e-06</v>
      </c>
      <c r="AG63" t="n">
        <v>7</v>
      </c>
      <c r="AH63" t="n">
        <v>145256.1848226986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13.6628</v>
      </c>
      <c r="E64" t="n">
        <v>7.32</v>
      </c>
      <c r="F64" t="n">
        <v>4.1</v>
      </c>
      <c r="G64" t="n">
        <v>61.5</v>
      </c>
      <c r="H64" t="n">
        <v>0.89</v>
      </c>
      <c r="I64" t="n">
        <v>4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68.83</v>
      </c>
      <c r="Q64" t="n">
        <v>203.56</v>
      </c>
      <c r="R64" t="n">
        <v>15.84</v>
      </c>
      <c r="S64" t="n">
        <v>13.05</v>
      </c>
      <c r="T64" t="n">
        <v>1106.93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116.6615979583879</v>
      </c>
      <c r="AB64" t="n">
        <v>159.6215450730603</v>
      </c>
      <c r="AC64" t="n">
        <v>144.3874888415769</v>
      </c>
      <c r="AD64" t="n">
        <v>116661.5979583879</v>
      </c>
      <c r="AE64" t="n">
        <v>159621.5450730603</v>
      </c>
      <c r="AF64" t="n">
        <v>2.983774381067919e-06</v>
      </c>
      <c r="AG64" t="n">
        <v>7</v>
      </c>
      <c r="AH64" t="n">
        <v>144387.4888415769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13.683</v>
      </c>
      <c r="E65" t="n">
        <v>7.31</v>
      </c>
      <c r="F65" t="n">
        <v>4.09</v>
      </c>
      <c r="G65" t="n">
        <v>61.33</v>
      </c>
      <c r="H65" t="n">
        <v>0.9</v>
      </c>
      <c r="I65" t="n">
        <v>4</v>
      </c>
      <c r="J65" t="n">
        <v>331.46</v>
      </c>
      <c r="K65" t="n">
        <v>61.82</v>
      </c>
      <c r="L65" t="n">
        <v>16.75</v>
      </c>
      <c r="M65" t="n">
        <v>2</v>
      </c>
      <c r="N65" t="n">
        <v>102.89</v>
      </c>
      <c r="O65" t="n">
        <v>41114.63</v>
      </c>
      <c r="P65" t="n">
        <v>68.63</v>
      </c>
      <c r="Q65" t="n">
        <v>203.56</v>
      </c>
      <c r="R65" t="n">
        <v>15.45</v>
      </c>
      <c r="S65" t="n">
        <v>13.05</v>
      </c>
      <c r="T65" t="n">
        <v>907.64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116.5040059942445</v>
      </c>
      <c r="AB65" t="n">
        <v>159.4059207952526</v>
      </c>
      <c r="AC65" t="n">
        <v>144.1924434422125</v>
      </c>
      <c r="AD65" t="n">
        <v>116504.0059942445</v>
      </c>
      <c r="AE65" t="n">
        <v>159405.9207952526</v>
      </c>
      <c r="AF65" t="n">
        <v>2.988185793259971e-06</v>
      </c>
      <c r="AG65" t="n">
        <v>7</v>
      </c>
      <c r="AH65" t="n">
        <v>144192.4434422125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13.6939</v>
      </c>
      <c r="E66" t="n">
        <v>7.3</v>
      </c>
      <c r="F66" t="n">
        <v>4.08</v>
      </c>
      <c r="G66" t="n">
        <v>61.25</v>
      </c>
      <c r="H66" t="n">
        <v>0.91</v>
      </c>
      <c r="I66" t="n">
        <v>4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68.54000000000001</v>
      </c>
      <c r="Q66" t="n">
        <v>203.6</v>
      </c>
      <c r="R66" t="n">
        <v>15.28</v>
      </c>
      <c r="S66" t="n">
        <v>13.05</v>
      </c>
      <c r="T66" t="n">
        <v>823.67</v>
      </c>
      <c r="U66" t="n">
        <v>0.85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116.4155213734485</v>
      </c>
      <c r="AB66" t="n">
        <v>159.2848522334136</v>
      </c>
      <c r="AC66" t="n">
        <v>144.0829294939946</v>
      </c>
      <c r="AD66" t="n">
        <v>116415.5213734485</v>
      </c>
      <c r="AE66" t="n">
        <v>159284.8522334136</v>
      </c>
      <c r="AF66" t="n">
        <v>2.990566208749742e-06</v>
      </c>
      <c r="AG66" t="n">
        <v>7</v>
      </c>
      <c r="AH66" t="n">
        <v>144082.9294939946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13.6908</v>
      </c>
      <c r="E67" t="n">
        <v>7.3</v>
      </c>
      <c r="F67" t="n">
        <v>4.08</v>
      </c>
      <c r="G67" t="n">
        <v>61.27</v>
      </c>
      <c r="H67" t="n">
        <v>0.92</v>
      </c>
      <c r="I67" t="n">
        <v>4</v>
      </c>
      <c r="J67" t="n">
        <v>332.64</v>
      </c>
      <c r="K67" t="n">
        <v>61.82</v>
      </c>
      <c r="L67" t="n">
        <v>17.25</v>
      </c>
      <c r="M67" t="n">
        <v>2</v>
      </c>
      <c r="N67" t="n">
        <v>103.57</v>
      </c>
      <c r="O67" t="n">
        <v>41260.35</v>
      </c>
      <c r="P67" t="n">
        <v>68.56999999999999</v>
      </c>
      <c r="Q67" t="n">
        <v>203.56</v>
      </c>
      <c r="R67" t="n">
        <v>15.39</v>
      </c>
      <c r="S67" t="n">
        <v>13.05</v>
      </c>
      <c r="T67" t="n">
        <v>880.71</v>
      </c>
      <c r="U67" t="n">
        <v>0.85</v>
      </c>
      <c r="V67" t="n">
        <v>0.91</v>
      </c>
      <c r="W67" t="n">
        <v>0.06</v>
      </c>
      <c r="X67" t="n">
        <v>0.04</v>
      </c>
      <c r="Y67" t="n">
        <v>1</v>
      </c>
      <c r="Z67" t="n">
        <v>10</v>
      </c>
      <c r="AA67" t="n">
        <v>116.435773071929</v>
      </c>
      <c r="AB67" t="n">
        <v>159.3125615007165</v>
      </c>
      <c r="AC67" t="n">
        <v>144.1079942277163</v>
      </c>
      <c r="AD67" t="n">
        <v>116435.773071929</v>
      </c>
      <c r="AE67" t="n">
        <v>159312.5615007165</v>
      </c>
      <c r="AF67" t="n">
        <v>2.989889209848981e-06</v>
      </c>
      <c r="AG67" t="n">
        <v>7</v>
      </c>
      <c r="AH67" t="n">
        <v>144107.9942277163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13.6768</v>
      </c>
      <c r="E68" t="n">
        <v>7.31</v>
      </c>
      <c r="F68" t="n">
        <v>4.09</v>
      </c>
      <c r="G68" t="n">
        <v>61.38</v>
      </c>
      <c r="H68" t="n">
        <v>0.9399999999999999</v>
      </c>
      <c r="I68" t="n">
        <v>4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68.67</v>
      </c>
      <c r="Q68" t="n">
        <v>203.56</v>
      </c>
      <c r="R68" t="n">
        <v>15.64</v>
      </c>
      <c r="S68" t="n">
        <v>13.05</v>
      </c>
      <c r="T68" t="n">
        <v>1002.97</v>
      </c>
      <c r="U68" t="n">
        <v>0.83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116.5366330225276</v>
      </c>
      <c r="AB68" t="n">
        <v>159.4505625347524</v>
      </c>
      <c r="AC68" t="n">
        <v>144.2328246367495</v>
      </c>
      <c r="AD68" t="n">
        <v>116536.6330225276</v>
      </c>
      <c r="AE68" t="n">
        <v>159450.5625347524</v>
      </c>
      <c r="AF68" t="n">
        <v>2.98683179545845e-06</v>
      </c>
      <c r="AG68" t="n">
        <v>7</v>
      </c>
      <c r="AH68" t="n">
        <v>144232.8246367495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13.6607</v>
      </c>
      <c r="E69" t="n">
        <v>7.32</v>
      </c>
      <c r="F69" t="n">
        <v>4.1</v>
      </c>
      <c r="G69" t="n">
        <v>61.51</v>
      </c>
      <c r="H69" t="n">
        <v>0.95</v>
      </c>
      <c r="I69" t="n">
        <v>4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68.84</v>
      </c>
      <c r="Q69" t="n">
        <v>203.56</v>
      </c>
      <c r="R69" t="n">
        <v>15.95</v>
      </c>
      <c r="S69" t="n">
        <v>13.05</v>
      </c>
      <c r="T69" t="n">
        <v>1162.42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116.6712727421364</v>
      </c>
      <c r="AB69" t="n">
        <v>159.6347825390063</v>
      </c>
      <c r="AC69" t="n">
        <v>144.3994629423519</v>
      </c>
      <c r="AD69" t="n">
        <v>116671.2727421364</v>
      </c>
      <c r="AE69" t="n">
        <v>159634.7825390063</v>
      </c>
      <c r="AF69" t="n">
        <v>2.983315768909339e-06</v>
      </c>
      <c r="AG69" t="n">
        <v>7</v>
      </c>
      <c r="AH69" t="n">
        <v>144399.4629423519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13.6633</v>
      </c>
      <c r="E70" t="n">
        <v>7.32</v>
      </c>
      <c r="F70" t="n">
        <v>4.1</v>
      </c>
      <c r="G70" t="n">
        <v>61.49</v>
      </c>
      <c r="H70" t="n">
        <v>0.96</v>
      </c>
      <c r="I70" t="n">
        <v>4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68.8</v>
      </c>
      <c r="Q70" t="n">
        <v>203.56</v>
      </c>
      <c r="R70" t="n">
        <v>15.86</v>
      </c>
      <c r="S70" t="n">
        <v>13.05</v>
      </c>
      <c r="T70" t="n">
        <v>1116.46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116.6482944806302</v>
      </c>
      <c r="AB70" t="n">
        <v>159.6033426678842</v>
      </c>
      <c r="AC70" t="n">
        <v>144.3710236484035</v>
      </c>
      <c r="AD70" t="n">
        <v>116648.2944806302</v>
      </c>
      <c r="AE70" t="n">
        <v>159603.3426678842</v>
      </c>
      <c r="AF70" t="n">
        <v>2.983883574439009e-06</v>
      </c>
      <c r="AG70" t="n">
        <v>7</v>
      </c>
      <c r="AH70" t="n">
        <v>144371.0236484035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13.6643</v>
      </c>
      <c r="E71" t="n">
        <v>7.32</v>
      </c>
      <c r="F71" t="n">
        <v>4.1</v>
      </c>
      <c r="G71" t="n">
        <v>61.48</v>
      </c>
      <c r="H71" t="n">
        <v>0.97</v>
      </c>
      <c r="I71" t="n">
        <v>4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68.73</v>
      </c>
      <c r="Q71" t="n">
        <v>203.56</v>
      </c>
      <c r="R71" t="n">
        <v>15.85</v>
      </c>
      <c r="S71" t="n">
        <v>13.05</v>
      </c>
      <c r="T71" t="n">
        <v>1108.95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116.6177078353218</v>
      </c>
      <c r="AB71" t="n">
        <v>159.5614926703857</v>
      </c>
      <c r="AC71" t="n">
        <v>144.3331677559295</v>
      </c>
      <c r="AD71" t="n">
        <v>116617.7078353218</v>
      </c>
      <c r="AE71" t="n">
        <v>159561.4926703857</v>
      </c>
      <c r="AF71" t="n">
        <v>2.98410196118119e-06</v>
      </c>
      <c r="AG71" t="n">
        <v>7</v>
      </c>
      <c r="AH71" t="n">
        <v>144333.1677559295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13.6612</v>
      </c>
      <c r="E72" t="n">
        <v>7.32</v>
      </c>
      <c r="F72" t="n">
        <v>4.1</v>
      </c>
      <c r="G72" t="n">
        <v>61.51</v>
      </c>
      <c r="H72" t="n">
        <v>0.98</v>
      </c>
      <c r="I72" t="n">
        <v>4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68.76000000000001</v>
      </c>
      <c r="Q72" t="n">
        <v>203.56</v>
      </c>
      <c r="R72" t="n">
        <v>15.9</v>
      </c>
      <c r="S72" t="n">
        <v>13.05</v>
      </c>
      <c r="T72" t="n">
        <v>1136.08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116.6380492937287</v>
      </c>
      <c r="AB72" t="n">
        <v>159.5893247511798</v>
      </c>
      <c r="AC72" t="n">
        <v>144.3583435819951</v>
      </c>
      <c r="AD72" t="n">
        <v>116638.0492937287</v>
      </c>
      <c r="AE72" t="n">
        <v>159589.3247511798</v>
      </c>
      <c r="AF72" t="n">
        <v>2.983424962280429e-06</v>
      </c>
      <c r="AG72" t="n">
        <v>7</v>
      </c>
      <c r="AH72" t="n">
        <v>144358.3435819951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13.6633</v>
      </c>
      <c r="E73" t="n">
        <v>7.32</v>
      </c>
      <c r="F73" t="n">
        <v>4.1</v>
      </c>
      <c r="G73" t="n">
        <v>61.49</v>
      </c>
      <c r="H73" t="n">
        <v>0.99</v>
      </c>
      <c r="I73" t="n">
        <v>4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68.67</v>
      </c>
      <c r="Q73" t="n">
        <v>203.56</v>
      </c>
      <c r="R73" t="n">
        <v>15.87</v>
      </c>
      <c r="S73" t="n">
        <v>13.05</v>
      </c>
      <c r="T73" t="n">
        <v>1120.07</v>
      </c>
      <c r="U73" t="n">
        <v>0.82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116.5965167538947</v>
      </c>
      <c r="AB73" t="n">
        <v>159.5324980978926</v>
      </c>
      <c r="AC73" t="n">
        <v>144.306940384741</v>
      </c>
      <c r="AD73" t="n">
        <v>116596.5167538947</v>
      </c>
      <c r="AE73" t="n">
        <v>159532.4980978926</v>
      </c>
      <c r="AF73" t="n">
        <v>2.983883574439009e-06</v>
      </c>
      <c r="AG73" t="n">
        <v>7</v>
      </c>
      <c r="AH73" t="n">
        <v>144306.940384741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13.6586</v>
      </c>
      <c r="E74" t="n">
        <v>7.32</v>
      </c>
      <c r="F74" t="n">
        <v>4.1</v>
      </c>
      <c r="G74" t="n">
        <v>61.53</v>
      </c>
      <c r="H74" t="n">
        <v>1.01</v>
      </c>
      <c r="I74" t="n">
        <v>4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68.77</v>
      </c>
      <c r="Q74" t="n">
        <v>203.56</v>
      </c>
      <c r="R74" t="n">
        <v>15.93</v>
      </c>
      <c r="S74" t="n">
        <v>13.05</v>
      </c>
      <c r="T74" t="n">
        <v>1150.73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116.649076320105</v>
      </c>
      <c r="AB74" t="n">
        <v>159.6044124151459</v>
      </c>
      <c r="AC74" t="n">
        <v>144.371991300488</v>
      </c>
      <c r="AD74" t="n">
        <v>116649.076320105</v>
      </c>
      <c r="AE74" t="n">
        <v>159604.4124151459</v>
      </c>
      <c r="AF74" t="n">
        <v>2.982857156750759e-06</v>
      </c>
      <c r="AG74" t="n">
        <v>7</v>
      </c>
      <c r="AH74" t="n">
        <v>144371.991300488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13.6721</v>
      </c>
      <c r="E75" t="n">
        <v>7.31</v>
      </c>
      <c r="F75" t="n">
        <v>4.09</v>
      </c>
      <c r="G75" t="n">
        <v>61.42</v>
      </c>
      <c r="H75" t="n">
        <v>1.02</v>
      </c>
      <c r="I75" t="n">
        <v>4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68.55</v>
      </c>
      <c r="Q75" t="n">
        <v>203.56</v>
      </c>
      <c r="R75" t="n">
        <v>15.65</v>
      </c>
      <c r="S75" t="n">
        <v>13.05</v>
      </c>
      <c r="T75" t="n">
        <v>1008.14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116.5015526583385</v>
      </c>
      <c r="AB75" t="n">
        <v>159.4025640328325</v>
      </c>
      <c r="AC75" t="n">
        <v>144.1894070444866</v>
      </c>
      <c r="AD75" t="n">
        <v>116501.5526583385</v>
      </c>
      <c r="AE75" t="n">
        <v>159402.5640328325</v>
      </c>
      <c r="AF75" t="n">
        <v>2.9858053777702e-06</v>
      </c>
      <c r="AG75" t="n">
        <v>7</v>
      </c>
      <c r="AH75" t="n">
        <v>144189.4070444866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13.6825</v>
      </c>
      <c r="E76" t="n">
        <v>7.31</v>
      </c>
      <c r="F76" t="n">
        <v>4.09</v>
      </c>
      <c r="G76" t="n">
        <v>61.34</v>
      </c>
      <c r="H76" t="n">
        <v>1.03</v>
      </c>
      <c r="I76" t="n">
        <v>4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68.38</v>
      </c>
      <c r="Q76" t="n">
        <v>203.56</v>
      </c>
      <c r="R76" t="n">
        <v>15.43</v>
      </c>
      <c r="S76" t="n">
        <v>13.05</v>
      </c>
      <c r="T76" t="n">
        <v>901.17</v>
      </c>
      <c r="U76" t="n">
        <v>0.85</v>
      </c>
      <c r="V76" t="n">
        <v>0.91</v>
      </c>
      <c r="W76" t="n">
        <v>0.06</v>
      </c>
      <c r="X76" t="n">
        <v>0.05</v>
      </c>
      <c r="Y76" t="n">
        <v>1</v>
      </c>
      <c r="Z76" t="n">
        <v>10</v>
      </c>
      <c r="AA76" t="n">
        <v>116.4059202798588</v>
      </c>
      <c r="AB76" t="n">
        <v>159.2717155935938</v>
      </c>
      <c r="AC76" t="n">
        <v>144.0710465966418</v>
      </c>
      <c r="AD76" t="n">
        <v>116405.9202798588</v>
      </c>
      <c r="AE76" t="n">
        <v>159271.7155935938</v>
      </c>
      <c r="AF76" t="n">
        <v>2.988076599888881e-06</v>
      </c>
      <c r="AG76" t="n">
        <v>7</v>
      </c>
      <c r="AH76" t="n">
        <v>144071.0465966418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13.6856</v>
      </c>
      <c r="E77" t="n">
        <v>7.31</v>
      </c>
      <c r="F77" t="n">
        <v>4.09</v>
      </c>
      <c r="G77" t="n">
        <v>61.31</v>
      </c>
      <c r="H77" t="n">
        <v>1.04</v>
      </c>
      <c r="I77" t="n">
        <v>4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68.26000000000001</v>
      </c>
      <c r="Q77" t="n">
        <v>203.56</v>
      </c>
      <c r="R77" t="n">
        <v>15.49</v>
      </c>
      <c r="S77" t="n">
        <v>13.05</v>
      </c>
      <c r="T77" t="n">
        <v>932.48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116.3498753522566</v>
      </c>
      <c r="AB77" t="n">
        <v>159.1950324511209</v>
      </c>
      <c r="AC77" t="n">
        <v>144.001681985661</v>
      </c>
      <c r="AD77" t="n">
        <v>116349.8753522566</v>
      </c>
      <c r="AE77" t="n">
        <v>159195.0324511208</v>
      </c>
      <c r="AF77" t="n">
        <v>2.988753598789641e-06</v>
      </c>
      <c r="AG77" t="n">
        <v>7</v>
      </c>
      <c r="AH77" t="n">
        <v>144001.681985661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13.6747</v>
      </c>
      <c r="E78" t="n">
        <v>7.31</v>
      </c>
      <c r="F78" t="n">
        <v>4.09</v>
      </c>
      <c r="G78" t="n">
        <v>61.4</v>
      </c>
      <c r="H78" t="n">
        <v>1.05</v>
      </c>
      <c r="I78" t="n">
        <v>4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68.29000000000001</v>
      </c>
      <c r="Q78" t="n">
        <v>203.56</v>
      </c>
      <c r="R78" t="n">
        <v>15.68</v>
      </c>
      <c r="S78" t="n">
        <v>13.05</v>
      </c>
      <c r="T78" t="n">
        <v>1026.32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116.3910750249754</v>
      </c>
      <c r="AB78" t="n">
        <v>159.2514036609359</v>
      </c>
      <c r="AC78" t="n">
        <v>144.0526732063289</v>
      </c>
      <c r="AD78" t="n">
        <v>116391.0750249754</v>
      </c>
      <c r="AE78" t="n">
        <v>159251.403660936</v>
      </c>
      <c r="AF78" t="n">
        <v>2.986373183299871e-06</v>
      </c>
      <c r="AG78" t="n">
        <v>7</v>
      </c>
      <c r="AH78" t="n">
        <v>144052.6732063289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13.6612</v>
      </c>
      <c r="E79" t="n">
        <v>7.32</v>
      </c>
      <c r="F79" t="n">
        <v>4.1</v>
      </c>
      <c r="G79" t="n">
        <v>61.51</v>
      </c>
      <c r="H79" t="n">
        <v>1.06</v>
      </c>
      <c r="I79" t="n">
        <v>4</v>
      </c>
      <c r="J79" t="n">
        <v>339.85</v>
      </c>
      <c r="K79" t="n">
        <v>61.82</v>
      </c>
      <c r="L79" t="n">
        <v>20.25</v>
      </c>
      <c r="M79" t="n">
        <v>2</v>
      </c>
      <c r="N79" t="n">
        <v>107.78</v>
      </c>
      <c r="O79" t="n">
        <v>42149.15</v>
      </c>
      <c r="P79" t="n">
        <v>68.55</v>
      </c>
      <c r="Q79" t="n">
        <v>203.57</v>
      </c>
      <c r="R79" t="n">
        <v>15.91</v>
      </c>
      <c r="S79" t="n">
        <v>13.05</v>
      </c>
      <c r="T79" t="n">
        <v>1141.37</v>
      </c>
      <c r="U79" t="n">
        <v>0.82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116.5543954932528</v>
      </c>
      <c r="AB79" t="n">
        <v>159.4748659308235</v>
      </c>
      <c r="AC79" t="n">
        <v>144.2548085508097</v>
      </c>
      <c r="AD79" t="n">
        <v>116554.3954932528</v>
      </c>
      <c r="AE79" t="n">
        <v>159474.8659308235</v>
      </c>
      <c r="AF79" t="n">
        <v>2.983424962280429e-06</v>
      </c>
      <c r="AG79" t="n">
        <v>7</v>
      </c>
      <c r="AH79" t="n">
        <v>144254.8085508097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13.6529</v>
      </c>
      <c r="E80" t="n">
        <v>7.32</v>
      </c>
      <c r="F80" t="n">
        <v>4.11</v>
      </c>
      <c r="G80" t="n">
        <v>61.58</v>
      </c>
      <c r="H80" t="n">
        <v>1.07</v>
      </c>
      <c r="I80" t="n">
        <v>4</v>
      </c>
      <c r="J80" t="n">
        <v>340.46</v>
      </c>
      <c r="K80" t="n">
        <v>61.82</v>
      </c>
      <c r="L80" t="n">
        <v>20.5</v>
      </c>
      <c r="M80" t="n">
        <v>2</v>
      </c>
      <c r="N80" t="n">
        <v>108.14</v>
      </c>
      <c r="O80" t="n">
        <v>42224.35</v>
      </c>
      <c r="P80" t="n">
        <v>68.5</v>
      </c>
      <c r="Q80" t="n">
        <v>203.57</v>
      </c>
      <c r="R80" t="n">
        <v>16.05</v>
      </c>
      <c r="S80" t="n">
        <v>13.05</v>
      </c>
      <c r="T80" t="n">
        <v>1210.32</v>
      </c>
      <c r="U80" t="n">
        <v>0.8100000000000001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116.5803531973282</v>
      </c>
      <c r="AB80" t="n">
        <v>159.5103824067126</v>
      </c>
      <c r="AC80" t="n">
        <v>144.2869353840875</v>
      </c>
      <c r="AD80" t="n">
        <v>116580.3531973282</v>
      </c>
      <c r="AE80" t="n">
        <v>159510.3824067125</v>
      </c>
      <c r="AF80" t="n">
        <v>2.981612352320329e-06</v>
      </c>
      <c r="AG80" t="n">
        <v>7</v>
      </c>
      <c r="AH80" t="n">
        <v>144286.9353840876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13.6571</v>
      </c>
      <c r="E81" t="n">
        <v>7.32</v>
      </c>
      <c r="F81" t="n">
        <v>4.1</v>
      </c>
      <c r="G81" t="n">
        <v>61.54</v>
      </c>
      <c r="H81" t="n">
        <v>1.08</v>
      </c>
      <c r="I81" t="n">
        <v>4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68.22</v>
      </c>
      <c r="Q81" t="n">
        <v>203.56</v>
      </c>
      <c r="R81" t="n">
        <v>15.98</v>
      </c>
      <c r="S81" t="n">
        <v>13.05</v>
      </c>
      <c r="T81" t="n">
        <v>1176.5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116.4339820436943</v>
      </c>
      <c r="AB81" t="n">
        <v>159.3101109368712</v>
      </c>
      <c r="AC81" t="n">
        <v>144.1057775422451</v>
      </c>
      <c r="AD81" t="n">
        <v>116433.9820436943</v>
      </c>
      <c r="AE81" t="n">
        <v>159310.1109368712</v>
      </c>
      <c r="AF81" t="n">
        <v>2.982529576637488e-06</v>
      </c>
      <c r="AG81" t="n">
        <v>7</v>
      </c>
      <c r="AH81" t="n">
        <v>144105.7775422451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13.6555</v>
      </c>
      <c r="E82" t="n">
        <v>7.32</v>
      </c>
      <c r="F82" t="n">
        <v>4.1</v>
      </c>
      <c r="G82" t="n">
        <v>61.55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68.11</v>
      </c>
      <c r="Q82" t="n">
        <v>203.56</v>
      </c>
      <c r="R82" t="n">
        <v>16.02</v>
      </c>
      <c r="S82" t="n">
        <v>13.05</v>
      </c>
      <c r="T82" t="n">
        <v>1196.4</v>
      </c>
      <c r="U82" t="n">
        <v>0.8100000000000001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116.3944561716439</v>
      </c>
      <c r="AB82" t="n">
        <v>159.2560298949734</v>
      </c>
      <c r="AC82" t="n">
        <v>144.0568579190827</v>
      </c>
      <c r="AD82" t="n">
        <v>116394.4561716439</v>
      </c>
      <c r="AE82" t="n">
        <v>159256.0298949734</v>
      </c>
      <c r="AF82" t="n">
        <v>2.982180157849999e-06</v>
      </c>
      <c r="AG82" t="n">
        <v>7</v>
      </c>
      <c r="AH82" t="n">
        <v>144056.8579190827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13.6607</v>
      </c>
      <c r="E83" t="n">
        <v>7.32</v>
      </c>
      <c r="F83" t="n">
        <v>4.1</v>
      </c>
      <c r="G83" t="n">
        <v>61.51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67.98999999999999</v>
      </c>
      <c r="Q83" t="n">
        <v>203.56</v>
      </c>
      <c r="R83" t="n">
        <v>15.93</v>
      </c>
      <c r="S83" t="n">
        <v>13.05</v>
      </c>
      <c r="T83" t="n">
        <v>1151</v>
      </c>
      <c r="U83" t="n">
        <v>0.82</v>
      </c>
      <c r="V83" t="n">
        <v>0.91</v>
      </c>
      <c r="W83" t="n">
        <v>0.06</v>
      </c>
      <c r="X83" t="n">
        <v>0.06</v>
      </c>
      <c r="Y83" t="n">
        <v>1</v>
      </c>
      <c r="Z83" t="n">
        <v>10</v>
      </c>
      <c r="AA83" t="n">
        <v>116.3326616327558</v>
      </c>
      <c r="AB83" t="n">
        <v>159.1714798806842</v>
      </c>
      <c r="AC83" t="n">
        <v>143.9803772394906</v>
      </c>
      <c r="AD83" t="n">
        <v>116332.6616327558</v>
      </c>
      <c r="AE83" t="n">
        <v>159171.4798806842</v>
      </c>
      <c r="AF83" t="n">
        <v>2.983315768909339e-06</v>
      </c>
      <c r="AG83" t="n">
        <v>7</v>
      </c>
      <c r="AH83" t="n">
        <v>143980.3772394906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13.6565</v>
      </c>
      <c r="E84" t="n">
        <v>7.32</v>
      </c>
      <c r="F84" t="n">
        <v>4.1</v>
      </c>
      <c r="G84" t="n">
        <v>61.55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67.84</v>
      </c>
      <c r="Q84" t="n">
        <v>203.56</v>
      </c>
      <c r="R84" t="n">
        <v>15.98</v>
      </c>
      <c r="S84" t="n">
        <v>13.05</v>
      </c>
      <c r="T84" t="n">
        <v>1177.28</v>
      </c>
      <c r="U84" t="n">
        <v>0.82</v>
      </c>
      <c r="V84" t="n">
        <v>0.91</v>
      </c>
      <c r="W84" t="n">
        <v>0.06</v>
      </c>
      <c r="X84" t="n">
        <v>0.06</v>
      </c>
      <c r="Y84" t="n">
        <v>1</v>
      </c>
      <c r="Z84" t="n">
        <v>10</v>
      </c>
      <c r="AA84" t="n">
        <v>116.2841729385629</v>
      </c>
      <c r="AB84" t="n">
        <v>159.1051355101193</v>
      </c>
      <c r="AC84" t="n">
        <v>143.9203646825374</v>
      </c>
      <c r="AD84" t="n">
        <v>116284.1729385629</v>
      </c>
      <c r="AE84" t="n">
        <v>159105.1355101193</v>
      </c>
      <c r="AF84" t="n">
        <v>2.98239854459218e-06</v>
      </c>
      <c r="AG84" t="n">
        <v>7</v>
      </c>
      <c r="AH84" t="n">
        <v>143920.3646825374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13.6628</v>
      </c>
      <c r="E85" t="n">
        <v>7.32</v>
      </c>
      <c r="F85" t="n">
        <v>4.1</v>
      </c>
      <c r="G85" t="n">
        <v>61.5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67.56999999999999</v>
      </c>
      <c r="Q85" t="n">
        <v>203.56</v>
      </c>
      <c r="R85" t="n">
        <v>15.82</v>
      </c>
      <c r="S85" t="n">
        <v>13.05</v>
      </c>
      <c r="T85" t="n">
        <v>1094.27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116.1597339338565</v>
      </c>
      <c r="AB85" t="n">
        <v>158.9348725740186</v>
      </c>
      <c r="AC85" t="n">
        <v>143.7663514020927</v>
      </c>
      <c r="AD85" t="n">
        <v>116159.7339338565</v>
      </c>
      <c r="AE85" t="n">
        <v>158934.8725740186</v>
      </c>
      <c r="AF85" t="n">
        <v>2.983774381067919e-06</v>
      </c>
      <c r="AG85" t="n">
        <v>7</v>
      </c>
      <c r="AH85" t="n">
        <v>143766.3514020927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13.6752</v>
      </c>
      <c r="E86" t="n">
        <v>7.31</v>
      </c>
      <c r="F86" t="n">
        <v>4.09</v>
      </c>
      <c r="G86" t="n">
        <v>61.4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67.29000000000001</v>
      </c>
      <c r="Q86" t="n">
        <v>203.56</v>
      </c>
      <c r="R86" t="n">
        <v>15.6</v>
      </c>
      <c r="S86" t="n">
        <v>13.05</v>
      </c>
      <c r="T86" t="n">
        <v>983.3099999999999</v>
      </c>
      <c r="U86" t="n">
        <v>0.84</v>
      </c>
      <c r="V86" t="n">
        <v>0.91</v>
      </c>
      <c r="W86" t="n">
        <v>0.06</v>
      </c>
      <c r="X86" t="n">
        <v>0.05</v>
      </c>
      <c r="Y86" t="n">
        <v>1</v>
      </c>
      <c r="Z86" t="n">
        <v>10</v>
      </c>
      <c r="AA86" t="n">
        <v>115.991787705146</v>
      </c>
      <c r="AB86" t="n">
        <v>158.7050811346324</v>
      </c>
      <c r="AC86" t="n">
        <v>143.558490935167</v>
      </c>
      <c r="AD86" t="n">
        <v>115991.787705146</v>
      </c>
      <c r="AE86" t="n">
        <v>158705.0811346324</v>
      </c>
      <c r="AF86" t="n">
        <v>2.986482376670961e-06</v>
      </c>
      <c r="AG86" t="n">
        <v>7</v>
      </c>
      <c r="AH86" t="n">
        <v>143558.490935167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13.6778</v>
      </c>
      <c r="E87" t="n">
        <v>7.31</v>
      </c>
      <c r="F87" t="n">
        <v>4.09</v>
      </c>
      <c r="G87" t="n">
        <v>61.38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66.94</v>
      </c>
      <c r="Q87" t="n">
        <v>203.56</v>
      </c>
      <c r="R87" t="n">
        <v>15.63</v>
      </c>
      <c r="S87" t="n">
        <v>13.05</v>
      </c>
      <c r="T87" t="n">
        <v>998.88</v>
      </c>
      <c r="U87" t="n">
        <v>0.84</v>
      </c>
      <c r="V87" t="n">
        <v>0.91</v>
      </c>
      <c r="W87" t="n">
        <v>0.06</v>
      </c>
      <c r="X87" t="n">
        <v>0.05</v>
      </c>
      <c r="Y87" t="n">
        <v>1</v>
      </c>
      <c r="Z87" t="n">
        <v>10</v>
      </c>
      <c r="AA87" t="n">
        <v>115.8456238940727</v>
      </c>
      <c r="AB87" t="n">
        <v>158.5050933600297</v>
      </c>
      <c r="AC87" t="n">
        <v>143.3775897130877</v>
      </c>
      <c r="AD87" t="n">
        <v>115845.6238940727</v>
      </c>
      <c r="AE87" t="n">
        <v>158505.0933600297</v>
      </c>
      <c r="AF87" t="n">
        <v>2.987050182200631e-06</v>
      </c>
      <c r="AG87" t="n">
        <v>7</v>
      </c>
      <c r="AH87" t="n">
        <v>143377.5897130877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13.67</v>
      </c>
      <c r="E88" t="n">
        <v>7.32</v>
      </c>
      <c r="F88" t="n">
        <v>4.1</v>
      </c>
      <c r="G88" t="n">
        <v>61.44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66.81</v>
      </c>
      <c r="Q88" t="n">
        <v>203.56</v>
      </c>
      <c r="R88" t="n">
        <v>15.79</v>
      </c>
      <c r="S88" t="n">
        <v>13.05</v>
      </c>
      <c r="T88" t="n">
        <v>1080.51</v>
      </c>
      <c r="U88" t="n">
        <v>0.83</v>
      </c>
      <c r="V88" t="n">
        <v>0.91</v>
      </c>
      <c r="W88" t="n">
        <v>0.06</v>
      </c>
      <c r="X88" t="n">
        <v>0.06</v>
      </c>
      <c r="Y88" t="n">
        <v>1</v>
      </c>
      <c r="Z88" t="n">
        <v>10</v>
      </c>
      <c r="AA88" t="n">
        <v>115.8379469214856</v>
      </c>
      <c r="AB88" t="n">
        <v>158.4945893874519</v>
      </c>
      <c r="AC88" t="n">
        <v>143.3680882249104</v>
      </c>
      <c r="AD88" t="n">
        <v>115837.9469214856</v>
      </c>
      <c r="AE88" t="n">
        <v>158494.5893874519</v>
      </c>
      <c r="AF88" t="n">
        <v>2.985346765611621e-06</v>
      </c>
      <c r="AG88" t="n">
        <v>7</v>
      </c>
      <c r="AH88" t="n">
        <v>143368.0882249104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13.6545</v>
      </c>
      <c r="E89" t="n">
        <v>7.32</v>
      </c>
      <c r="F89" t="n">
        <v>4.1</v>
      </c>
      <c r="G89" t="n">
        <v>61.56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66.69</v>
      </c>
      <c r="Q89" t="n">
        <v>203.56</v>
      </c>
      <c r="R89" t="n">
        <v>16.08</v>
      </c>
      <c r="S89" t="n">
        <v>13.05</v>
      </c>
      <c r="T89" t="n">
        <v>1225.84</v>
      </c>
      <c r="U89" t="n">
        <v>0.8100000000000001</v>
      </c>
      <c r="V89" t="n">
        <v>0.91</v>
      </c>
      <c r="W89" t="n">
        <v>0.06</v>
      </c>
      <c r="X89" t="n">
        <v>0.06</v>
      </c>
      <c r="Y89" t="n">
        <v>1</v>
      </c>
      <c r="Z89" t="n">
        <v>10</v>
      </c>
      <c r="AA89" t="n">
        <v>115.831211306904</v>
      </c>
      <c r="AB89" t="n">
        <v>158.485373422427</v>
      </c>
      <c r="AC89" t="n">
        <v>143.3597518186528</v>
      </c>
      <c r="AD89" t="n">
        <v>115831.211306904</v>
      </c>
      <c r="AE89" t="n">
        <v>158485.373422427</v>
      </c>
      <c r="AF89" t="n">
        <v>2.981961771107818e-06</v>
      </c>
      <c r="AG89" t="n">
        <v>7</v>
      </c>
      <c r="AH89" t="n">
        <v>143359.7518186528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13.6498</v>
      </c>
      <c r="E90" t="n">
        <v>7.33</v>
      </c>
      <c r="F90" t="n">
        <v>4.11</v>
      </c>
      <c r="G90" t="n">
        <v>61.6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66.59</v>
      </c>
      <c r="Q90" t="n">
        <v>203.56</v>
      </c>
      <c r="R90" t="n">
        <v>16.12</v>
      </c>
      <c r="S90" t="n">
        <v>13.05</v>
      </c>
      <c r="T90" t="n">
        <v>1247.38</v>
      </c>
      <c r="U90" t="n">
        <v>0.8100000000000001</v>
      </c>
      <c r="V90" t="n">
        <v>0.91</v>
      </c>
      <c r="W90" t="n">
        <v>0.06</v>
      </c>
      <c r="X90" t="n">
        <v>0.07000000000000001</v>
      </c>
      <c r="Y90" t="n">
        <v>1</v>
      </c>
      <c r="Z90" t="n">
        <v>10</v>
      </c>
      <c r="AA90" t="n">
        <v>115.8272559587101</v>
      </c>
      <c r="AB90" t="n">
        <v>158.4799615405304</v>
      </c>
      <c r="AC90" t="n">
        <v>143.3548564391688</v>
      </c>
      <c r="AD90" t="n">
        <v>115827.2559587101</v>
      </c>
      <c r="AE90" t="n">
        <v>158479.9615405304</v>
      </c>
      <c r="AF90" t="n">
        <v>2.980935353419568e-06</v>
      </c>
      <c r="AG90" t="n">
        <v>7</v>
      </c>
      <c r="AH90" t="n">
        <v>143354.8564391688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13.6508</v>
      </c>
      <c r="E91" t="n">
        <v>7.33</v>
      </c>
      <c r="F91" t="n">
        <v>4.11</v>
      </c>
      <c r="G91" t="n">
        <v>61.59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66.41</v>
      </c>
      <c r="Q91" t="n">
        <v>203.62</v>
      </c>
      <c r="R91" t="n">
        <v>16.12</v>
      </c>
      <c r="S91" t="n">
        <v>13.05</v>
      </c>
      <c r="T91" t="n">
        <v>1242.82</v>
      </c>
      <c r="U91" t="n">
        <v>0.8100000000000001</v>
      </c>
      <c r="V91" t="n">
        <v>0.91</v>
      </c>
      <c r="W91" t="n">
        <v>0.06</v>
      </c>
      <c r="X91" t="n">
        <v>0.07000000000000001</v>
      </c>
      <c r="Y91" t="n">
        <v>1</v>
      </c>
      <c r="Z91" t="n">
        <v>10</v>
      </c>
      <c r="AA91" t="n">
        <v>115.7528471693841</v>
      </c>
      <c r="AB91" t="n">
        <v>158.3781521522906</v>
      </c>
      <c r="AC91" t="n">
        <v>143.2627635960522</v>
      </c>
      <c r="AD91" t="n">
        <v>115752.8471693841</v>
      </c>
      <c r="AE91" t="n">
        <v>158378.1521522906</v>
      </c>
      <c r="AF91" t="n">
        <v>2.98115374016175e-06</v>
      </c>
      <c r="AG91" t="n">
        <v>7</v>
      </c>
      <c r="AH91" t="n">
        <v>143262.7635960522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13.8037</v>
      </c>
      <c r="E92" t="n">
        <v>7.24</v>
      </c>
      <c r="F92" t="n">
        <v>4.08</v>
      </c>
      <c r="G92" t="n">
        <v>81.61</v>
      </c>
      <c r="H92" t="n">
        <v>1.2</v>
      </c>
      <c r="I92" t="n">
        <v>3</v>
      </c>
      <c r="J92" t="n">
        <v>347.9</v>
      </c>
      <c r="K92" t="n">
        <v>61.82</v>
      </c>
      <c r="L92" t="n">
        <v>23.5</v>
      </c>
      <c r="M92" t="n">
        <v>1</v>
      </c>
      <c r="N92" t="n">
        <v>112.58</v>
      </c>
      <c r="O92" t="n">
        <v>43141.62</v>
      </c>
      <c r="P92" t="n">
        <v>65.61</v>
      </c>
      <c r="Q92" t="n">
        <v>203.56</v>
      </c>
      <c r="R92" t="n">
        <v>15.28</v>
      </c>
      <c r="S92" t="n">
        <v>13.05</v>
      </c>
      <c r="T92" t="n">
        <v>830.48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114.9678763020225</v>
      </c>
      <c r="AB92" t="n">
        <v>157.3041203810965</v>
      </c>
      <c r="AC92" t="n">
        <v>142.2912359096873</v>
      </c>
      <c r="AD92" t="n">
        <v>114967.8763020225</v>
      </c>
      <c r="AE92" t="n">
        <v>157304.1203810965</v>
      </c>
      <c r="AF92" t="n">
        <v>3.014545073041194e-06</v>
      </c>
      <c r="AG92" t="n">
        <v>7</v>
      </c>
      <c r="AH92" t="n">
        <v>142291.2359096874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13.8111</v>
      </c>
      <c r="E93" t="n">
        <v>7.24</v>
      </c>
      <c r="F93" t="n">
        <v>4.08</v>
      </c>
      <c r="G93" t="n">
        <v>81.53</v>
      </c>
      <c r="H93" t="n">
        <v>1.21</v>
      </c>
      <c r="I93" t="n">
        <v>3</v>
      </c>
      <c r="J93" t="n">
        <v>348.53</v>
      </c>
      <c r="K93" t="n">
        <v>61.82</v>
      </c>
      <c r="L93" t="n">
        <v>23.75</v>
      </c>
      <c r="M93" t="n">
        <v>1</v>
      </c>
      <c r="N93" t="n">
        <v>112.96</v>
      </c>
      <c r="O93" t="n">
        <v>43219.31</v>
      </c>
      <c r="P93" t="n">
        <v>65.73</v>
      </c>
      <c r="Q93" t="n">
        <v>203.56</v>
      </c>
      <c r="R93" t="n">
        <v>15.12</v>
      </c>
      <c r="S93" t="n">
        <v>13.05</v>
      </c>
      <c r="T93" t="n">
        <v>749.55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114.9962310991667</v>
      </c>
      <c r="AB93" t="n">
        <v>157.3429166654744</v>
      </c>
      <c r="AC93" t="n">
        <v>142.3263295311353</v>
      </c>
      <c r="AD93" t="n">
        <v>114996.2310991667</v>
      </c>
      <c r="AE93" t="n">
        <v>157342.9166654744</v>
      </c>
      <c r="AF93" t="n">
        <v>3.016161134933333e-06</v>
      </c>
      <c r="AG93" t="n">
        <v>7</v>
      </c>
      <c r="AH93" t="n">
        <v>142326.3295311353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13.8185</v>
      </c>
      <c r="E94" t="n">
        <v>7.24</v>
      </c>
      <c r="F94" t="n">
        <v>4.07</v>
      </c>
      <c r="G94" t="n">
        <v>81.45999999999999</v>
      </c>
      <c r="H94" t="n">
        <v>1.23</v>
      </c>
      <c r="I94" t="n">
        <v>3</v>
      </c>
      <c r="J94" t="n">
        <v>349.16</v>
      </c>
      <c r="K94" t="n">
        <v>61.82</v>
      </c>
      <c r="L94" t="n">
        <v>24</v>
      </c>
      <c r="M94" t="n">
        <v>1</v>
      </c>
      <c r="N94" t="n">
        <v>113.34</v>
      </c>
      <c r="O94" t="n">
        <v>43297.21</v>
      </c>
      <c r="P94" t="n">
        <v>65.81</v>
      </c>
      <c r="Q94" t="n">
        <v>203.56</v>
      </c>
      <c r="R94" t="n">
        <v>14.98</v>
      </c>
      <c r="S94" t="n">
        <v>13.05</v>
      </c>
      <c r="T94" t="n">
        <v>680.13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114.9856376139466</v>
      </c>
      <c r="AB94" t="n">
        <v>157.3284221916447</v>
      </c>
      <c r="AC94" t="n">
        <v>142.3132183895447</v>
      </c>
      <c r="AD94" t="n">
        <v>114985.6376139466</v>
      </c>
      <c r="AE94" t="n">
        <v>157328.4221916447</v>
      </c>
      <c r="AF94" t="n">
        <v>3.01777719682547e-06</v>
      </c>
      <c r="AG94" t="n">
        <v>7</v>
      </c>
      <c r="AH94" t="n">
        <v>142313.2183895447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13.8249</v>
      </c>
      <c r="E95" t="n">
        <v>7.23</v>
      </c>
      <c r="F95" t="n">
        <v>4.07</v>
      </c>
      <c r="G95" t="n">
        <v>81.39</v>
      </c>
      <c r="H95" t="n">
        <v>1.24</v>
      </c>
      <c r="I95" t="n">
        <v>3</v>
      </c>
      <c r="J95" t="n">
        <v>349.79</v>
      </c>
      <c r="K95" t="n">
        <v>61.82</v>
      </c>
      <c r="L95" t="n">
        <v>24.25</v>
      </c>
      <c r="M95" t="n">
        <v>1</v>
      </c>
      <c r="N95" t="n">
        <v>113.72</v>
      </c>
      <c r="O95" t="n">
        <v>43375.3</v>
      </c>
      <c r="P95" t="n">
        <v>65.81999999999999</v>
      </c>
      <c r="Q95" t="n">
        <v>203.56</v>
      </c>
      <c r="R95" t="n">
        <v>14.88</v>
      </c>
      <c r="S95" t="n">
        <v>13.05</v>
      </c>
      <c r="T95" t="n">
        <v>629.91</v>
      </c>
      <c r="U95" t="n">
        <v>0.88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114.9732114411495</v>
      </c>
      <c r="AB95" t="n">
        <v>157.3114201538196</v>
      </c>
      <c r="AC95" t="n">
        <v>142.2978390023471</v>
      </c>
      <c r="AD95" t="n">
        <v>114973.2114411495</v>
      </c>
      <c r="AE95" t="n">
        <v>157311.4201538196</v>
      </c>
      <c r="AF95" t="n">
        <v>3.019174871975428e-06</v>
      </c>
      <c r="AG95" t="n">
        <v>7</v>
      </c>
      <c r="AH95" t="n">
        <v>142297.8390023471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13.8281</v>
      </c>
      <c r="E96" t="n">
        <v>7.23</v>
      </c>
      <c r="F96" t="n">
        <v>4.07</v>
      </c>
      <c r="G96" t="n">
        <v>81.36</v>
      </c>
      <c r="H96" t="n">
        <v>1.25</v>
      </c>
      <c r="I96" t="n">
        <v>3</v>
      </c>
      <c r="J96" t="n">
        <v>350.43</v>
      </c>
      <c r="K96" t="n">
        <v>61.82</v>
      </c>
      <c r="L96" t="n">
        <v>24.5</v>
      </c>
      <c r="M96" t="n">
        <v>1</v>
      </c>
      <c r="N96" t="n">
        <v>114.11</v>
      </c>
      <c r="O96" t="n">
        <v>43453.61</v>
      </c>
      <c r="P96" t="n">
        <v>65.91</v>
      </c>
      <c r="Q96" t="n">
        <v>203.56</v>
      </c>
      <c r="R96" t="n">
        <v>14.85</v>
      </c>
      <c r="S96" t="n">
        <v>13.05</v>
      </c>
      <c r="T96" t="n">
        <v>613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115.0004538637378</v>
      </c>
      <c r="AB96" t="n">
        <v>157.3486944382558</v>
      </c>
      <c r="AC96" t="n">
        <v>142.3315558813915</v>
      </c>
      <c r="AD96" t="n">
        <v>115000.4538637378</v>
      </c>
      <c r="AE96" t="n">
        <v>157348.6944382558</v>
      </c>
      <c r="AF96" t="n">
        <v>3.019873709550406e-06</v>
      </c>
      <c r="AG96" t="n">
        <v>7</v>
      </c>
      <c r="AH96" t="n">
        <v>142331.5558813915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13.8249</v>
      </c>
      <c r="E97" t="n">
        <v>7.23</v>
      </c>
      <c r="F97" t="n">
        <v>4.07</v>
      </c>
      <c r="G97" t="n">
        <v>81.39</v>
      </c>
      <c r="H97" t="n">
        <v>1.26</v>
      </c>
      <c r="I97" t="n">
        <v>3</v>
      </c>
      <c r="J97" t="n">
        <v>351.06</v>
      </c>
      <c r="K97" t="n">
        <v>61.82</v>
      </c>
      <c r="L97" t="n">
        <v>24.75</v>
      </c>
      <c r="M97" t="n">
        <v>1</v>
      </c>
      <c r="N97" t="n">
        <v>114.49</v>
      </c>
      <c r="O97" t="n">
        <v>43532.12</v>
      </c>
      <c r="P97" t="n">
        <v>66.23999999999999</v>
      </c>
      <c r="Q97" t="n">
        <v>203.6</v>
      </c>
      <c r="R97" t="n">
        <v>14.89</v>
      </c>
      <c r="S97" t="n">
        <v>13.05</v>
      </c>
      <c r="T97" t="n">
        <v>634.27</v>
      </c>
      <c r="U97" t="n">
        <v>0.88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115.1385379605545</v>
      </c>
      <c r="AB97" t="n">
        <v>157.5376271913607</v>
      </c>
      <c r="AC97" t="n">
        <v>142.502457157709</v>
      </c>
      <c r="AD97" t="n">
        <v>115138.5379605545</v>
      </c>
      <c r="AE97" t="n">
        <v>157537.6271913607</v>
      </c>
      <c r="AF97" t="n">
        <v>3.019174871975428e-06</v>
      </c>
      <c r="AG97" t="n">
        <v>7</v>
      </c>
      <c r="AH97" t="n">
        <v>142502.457157709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13.8228</v>
      </c>
      <c r="E98" t="n">
        <v>7.23</v>
      </c>
      <c r="F98" t="n">
        <v>4.07</v>
      </c>
      <c r="G98" t="n">
        <v>81.41</v>
      </c>
      <c r="H98" t="n">
        <v>1.27</v>
      </c>
      <c r="I98" t="n">
        <v>3</v>
      </c>
      <c r="J98" t="n">
        <v>351.7</v>
      </c>
      <c r="K98" t="n">
        <v>61.82</v>
      </c>
      <c r="L98" t="n">
        <v>25</v>
      </c>
      <c r="M98" t="n">
        <v>1</v>
      </c>
      <c r="N98" t="n">
        <v>114.88</v>
      </c>
      <c r="O98" t="n">
        <v>43610.83</v>
      </c>
      <c r="P98" t="n">
        <v>66.33</v>
      </c>
      <c r="Q98" t="n">
        <v>203.56</v>
      </c>
      <c r="R98" t="n">
        <v>14.96</v>
      </c>
      <c r="S98" t="n">
        <v>13.05</v>
      </c>
      <c r="T98" t="n">
        <v>671.8099999999999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115.1793634501596</v>
      </c>
      <c r="AB98" t="n">
        <v>157.593486427332</v>
      </c>
      <c r="AC98" t="n">
        <v>142.552985266598</v>
      </c>
      <c r="AD98" t="n">
        <v>115179.3634501596</v>
      </c>
      <c r="AE98" t="n">
        <v>157593.486427332</v>
      </c>
      <c r="AF98" t="n">
        <v>3.018716259816848e-06</v>
      </c>
      <c r="AG98" t="n">
        <v>7</v>
      </c>
      <c r="AH98" t="n">
        <v>142552.985266598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13.8159</v>
      </c>
      <c r="E99" t="n">
        <v>7.24</v>
      </c>
      <c r="F99" t="n">
        <v>4.07</v>
      </c>
      <c r="G99" t="n">
        <v>81.48</v>
      </c>
      <c r="H99" t="n">
        <v>1.28</v>
      </c>
      <c r="I99" t="n">
        <v>3</v>
      </c>
      <c r="J99" t="n">
        <v>352.34</v>
      </c>
      <c r="K99" t="n">
        <v>61.82</v>
      </c>
      <c r="L99" t="n">
        <v>25.25</v>
      </c>
      <c r="M99" t="n">
        <v>1</v>
      </c>
      <c r="N99" t="n">
        <v>115.27</v>
      </c>
      <c r="O99" t="n">
        <v>43689.76</v>
      </c>
      <c r="P99" t="n">
        <v>66.41</v>
      </c>
      <c r="Q99" t="n">
        <v>203.56</v>
      </c>
      <c r="R99" t="n">
        <v>15.07</v>
      </c>
      <c r="S99" t="n">
        <v>13.05</v>
      </c>
      <c r="T99" t="n">
        <v>726.12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115.2286238129348</v>
      </c>
      <c r="AB99" t="n">
        <v>157.6608866288947</v>
      </c>
      <c r="AC99" t="n">
        <v>142.6139528875205</v>
      </c>
      <c r="AD99" t="n">
        <v>115228.6238129348</v>
      </c>
      <c r="AE99" t="n">
        <v>157660.8866288947</v>
      </c>
      <c r="AF99" t="n">
        <v>3.0172093912958e-06</v>
      </c>
      <c r="AG99" t="n">
        <v>7</v>
      </c>
      <c r="AH99" t="n">
        <v>142613.9528875205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13.81</v>
      </c>
      <c r="E100" t="n">
        <v>7.24</v>
      </c>
      <c r="F100" t="n">
        <v>4.08</v>
      </c>
      <c r="G100" t="n">
        <v>81.54000000000001</v>
      </c>
      <c r="H100" t="n">
        <v>1.29</v>
      </c>
      <c r="I100" t="n">
        <v>3</v>
      </c>
      <c r="J100" t="n">
        <v>352.98</v>
      </c>
      <c r="K100" t="n">
        <v>61.82</v>
      </c>
      <c r="L100" t="n">
        <v>25.5</v>
      </c>
      <c r="M100" t="n">
        <v>1</v>
      </c>
      <c r="N100" t="n">
        <v>115.66</v>
      </c>
      <c r="O100" t="n">
        <v>43769.02</v>
      </c>
      <c r="P100" t="n">
        <v>66.5</v>
      </c>
      <c r="Q100" t="n">
        <v>203.56</v>
      </c>
      <c r="R100" t="n">
        <v>15.2</v>
      </c>
      <c r="S100" t="n">
        <v>13.05</v>
      </c>
      <c r="T100" t="n">
        <v>789.99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115.3024729256995</v>
      </c>
      <c r="AB100" t="n">
        <v>157.7619302429723</v>
      </c>
      <c r="AC100" t="n">
        <v>142.7053530408861</v>
      </c>
      <c r="AD100" t="n">
        <v>115302.4729256995</v>
      </c>
      <c r="AE100" t="n">
        <v>157761.9302429723</v>
      </c>
      <c r="AF100" t="n">
        <v>3.015920909516933e-06</v>
      </c>
      <c r="AG100" t="n">
        <v>7</v>
      </c>
      <c r="AH100" t="n">
        <v>142705.3530408861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13.8026</v>
      </c>
      <c r="E101" t="n">
        <v>7.24</v>
      </c>
      <c r="F101" t="n">
        <v>4.08</v>
      </c>
      <c r="G101" t="n">
        <v>81.62</v>
      </c>
      <c r="H101" t="n">
        <v>1.3</v>
      </c>
      <c r="I101" t="n">
        <v>3</v>
      </c>
      <c r="J101" t="n">
        <v>353.63</v>
      </c>
      <c r="K101" t="n">
        <v>61.82</v>
      </c>
      <c r="L101" t="n">
        <v>25.75</v>
      </c>
      <c r="M101" t="n">
        <v>1</v>
      </c>
      <c r="N101" t="n">
        <v>116.06</v>
      </c>
      <c r="O101" t="n">
        <v>43848.38</v>
      </c>
      <c r="P101" t="n">
        <v>66.64</v>
      </c>
      <c r="Q101" t="n">
        <v>203.56</v>
      </c>
      <c r="R101" t="n">
        <v>15.34</v>
      </c>
      <c r="S101" t="n">
        <v>13.05</v>
      </c>
      <c r="T101" t="n">
        <v>858.8099999999999</v>
      </c>
      <c r="U101" t="n">
        <v>0.85</v>
      </c>
      <c r="V101" t="n">
        <v>0.92</v>
      </c>
      <c r="W101" t="n">
        <v>0.06</v>
      </c>
      <c r="X101" t="n">
        <v>0.04</v>
      </c>
      <c r="Y101" t="n">
        <v>1</v>
      </c>
      <c r="Z101" t="n">
        <v>10</v>
      </c>
      <c r="AA101" t="n">
        <v>115.3767903951318</v>
      </c>
      <c r="AB101" t="n">
        <v>157.8636146833049</v>
      </c>
      <c r="AC101" t="n">
        <v>142.7973328609484</v>
      </c>
      <c r="AD101" t="n">
        <v>115376.7903951318</v>
      </c>
      <c r="AE101" t="n">
        <v>157863.6146833049</v>
      </c>
      <c r="AF101" t="n">
        <v>3.014304847624796e-06</v>
      </c>
      <c r="AG101" t="n">
        <v>7</v>
      </c>
      <c r="AH101" t="n">
        <v>142797.3328609484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13.8058</v>
      </c>
      <c r="E102" t="n">
        <v>7.24</v>
      </c>
      <c r="F102" t="n">
        <v>4.08</v>
      </c>
      <c r="G102" t="n">
        <v>81.59</v>
      </c>
      <c r="H102" t="n">
        <v>1.31</v>
      </c>
      <c r="I102" t="n">
        <v>3</v>
      </c>
      <c r="J102" t="n">
        <v>354.27</v>
      </c>
      <c r="K102" t="n">
        <v>61.82</v>
      </c>
      <c r="L102" t="n">
        <v>26</v>
      </c>
      <c r="M102" t="n">
        <v>1</v>
      </c>
      <c r="N102" t="n">
        <v>116.45</v>
      </c>
      <c r="O102" t="n">
        <v>43927.95</v>
      </c>
      <c r="P102" t="n">
        <v>66.67</v>
      </c>
      <c r="Q102" t="n">
        <v>203.57</v>
      </c>
      <c r="R102" t="n">
        <v>15.22</v>
      </c>
      <c r="S102" t="n">
        <v>13.05</v>
      </c>
      <c r="T102" t="n">
        <v>800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115.38033252794</v>
      </c>
      <c r="AB102" t="n">
        <v>157.8684611856809</v>
      </c>
      <c r="AC102" t="n">
        <v>142.8017168199398</v>
      </c>
      <c r="AD102" t="n">
        <v>115380.33252794</v>
      </c>
      <c r="AE102" t="n">
        <v>157868.4611856809</v>
      </c>
      <c r="AF102" t="n">
        <v>3.015003685199774e-06</v>
      </c>
      <c r="AG102" t="n">
        <v>7</v>
      </c>
      <c r="AH102" t="n">
        <v>142801.7168199398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13.8137</v>
      </c>
      <c r="E103" t="n">
        <v>7.24</v>
      </c>
      <c r="F103" t="n">
        <v>4.08</v>
      </c>
      <c r="G103" t="n">
        <v>81.51000000000001</v>
      </c>
      <c r="H103" t="n">
        <v>1.32</v>
      </c>
      <c r="I103" t="n">
        <v>3</v>
      </c>
      <c r="J103" t="n">
        <v>354.92</v>
      </c>
      <c r="K103" t="n">
        <v>61.82</v>
      </c>
      <c r="L103" t="n">
        <v>26.25</v>
      </c>
      <c r="M103" t="n">
        <v>1</v>
      </c>
      <c r="N103" t="n">
        <v>116.85</v>
      </c>
      <c r="O103" t="n">
        <v>44007.74</v>
      </c>
      <c r="P103" t="n">
        <v>66.73999999999999</v>
      </c>
      <c r="Q103" t="n">
        <v>203.56</v>
      </c>
      <c r="R103" t="n">
        <v>15.07</v>
      </c>
      <c r="S103" t="n">
        <v>13.05</v>
      </c>
      <c r="T103" t="n">
        <v>724.8200000000001</v>
      </c>
      <c r="U103" t="n">
        <v>0.87</v>
      </c>
      <c r="V103" t="n">
        <v>0.92</v>
      </c>
      <c r="W103" t="n">
        <v>0.06</v>
      </c>
      <c r="X103" t="n">
        <v>0.04</v>
      </c>
      <c r="Y103" t="n">
        <v>1</v>
      </c>
      <c r="Z103" t="n">
        <v>10</v>
      </c>
      <c r="AA103" t="n">
        <v>115.3874697045469</v>
      </c>
      <c r="AB103" t="n">
        <v>157.8782265855845</v>
      </c>
      <c r="AC103" t="n">
        <v>142.8105502237823</v>
      </c>
      <c r="AD103" t="n">
        <v>115387.4697045469</v>
      </c>
      <c r="AE103" t="n">
        <v>157878.2265855845</v>
      </c>
      <c r="AF103" t="n">
        <v>3.016728940463002e-06</v>
      </c>
      <c r="AG103" t="n">
        <v>7</v>
      </c>
      <c r="AH103" t="n">
        <v>142810.5502237823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13.8206</v>
      </c>
      <c r="E104" t="n">
        <v>7.24</v>
      </c>
      <c r="F104" t="n">
        <v>4.07</v>
      </c>
      <c r="G104" t="n">
        <v>81.43000000000001</v>
      </c>
      <c r="H104" t="n">
        <v>1.33</v>
      </c>
      <c r="I104" t="n">
        <v>3</v>
      </c>
      <c r="J104" t="n">
        <v>355.57</v>
      </c>
      <c r="K104" t="n">
        <v>61.82</v>
      </c>
      <c r="L104" t="n">
        <v>26.5</v>
      </c>
      <c r="M104" t="n">
        <v>1</v>
      </c>
      <c r="N104" t="n">
        <v>117.25</v>
      </c>
      <c r="O104" t="n">
        <v>44087.74</v>
      </c>
      <c r="P104" t="n">
        <v>66.7</v>
      </c>
      <c r="Q104" t="n">
        <v>203.56</v>
      </c>
      <c r="R104" t="n">
        <v>14.95</v>
      </c>
      <c r="S104" t="n">
        <v>13.05</v>
      </c>
      <c r="T104" t="n">
        <v>667.21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115.3307107590078</v>
      </c>
      <c r="AB104" t="n">
        <v>157.80056649227</v>
      </c>
      <c r="AC104" t="n">
        <v>142.7403019007771</v>
      </c>
      <c r="AD104" t="n">
        <v>115330.7107590078</v>
      </c>
      <c r="AE104" t="n">
        <v>157800.56649227</v>
      </c>
      <c r="AF104" t="n">
        <v>3.01823580898405e-06</v>
      </c>
      <c r="AG104" t="n">
        <v>7</v>
      </c>
      <c r="AH104" t="n">
        <v>142740.3019007771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13.8228</v>
      </c>
      <c r="E105" t="n">
        <v>7.23</v>
      </c>
      <c r="F105" t="n">
        <v>4.07</v>
      </c>
      <c r="G105" t="n">
        <v>81.41</v>
      </c>
      <c r="H105" t="n">
        <v>1.34</v>
      </c>
      <c r="I105" t="n">
        <v>3</v>
      </c>
      <c r="J105" t="n">
        <v>356.22</v>
      </c>
      <c r="K105" t="n">
        <v>61.82</v>
      </c>
      <c r="L105" t="n">
        <v>26.75</v>
      </c>
      <c r="M105" t="n">
        <v>1</v>
      </c>
      <c r="N105" t="n">
        <v>117.65</v>
      </c>
      <c r="O105" t="n">
        <v>44167.96</v>
      </c>
      <c r="P105" t="n">
        <v>66.7</v>
      </c>
      <c r="Q105" t="n">
        <v>203.56</v>
      </c>
      <c r="R105" t="n">
        <v>14.9</v>
      </c>
      <c r="S105" t="n">
        <v>13.05</v>
      </c>
      <c r="T105" t="n">
        <v>637.92</v>
      </c>
      <c r="U105" t="n">
        <v>0.88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115.3250303678445</v>
      </c>
      <c r="AB105" t="n">
        <v>157.7927943304792</v>
      </c>
      <c r="AC105" t="n">
        <v>142.7332715031993</v>
      </c>
      <c r="AD105" t="n">
        <v>115325.0303678445</v>
      </c>
      <c r="AE105" t="n">
        <v>157792.7943304792</v>
      </c>
      <c r="AF105" t="n">
        <v>3.018716259816848e-06</v>
      </c>
      <c r="AG105" t="n">
        <v>7</v>
      </c>
      <c r="AH105" t="n">
        <v>142733.2715031994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13.8244</v>
      </c>
      <c r="E106" t="n">
        <v>7.23</v>
      </c>
      <c r="F106" t="n">
        <v>4.07</v>
      </c>
      <c r="G106" t="n">
        <v>81.39</v>
      </c>
      <c r="H106" t="n">
        <v>1.35</v>
      </c>
      <c r="I106" t="n">
        <v>3</v>
      </c>
      <c r="J106" t="n">
        <v>356.87</v>
      </c>
      <c r="K106" t="n">
        <v>61.82</v>
      </c>
      <c r="L106" t="n">
        <v>27</v>
      </c>
      <c r="M106" t="n">
        <v>1</v>
      </c>
      <c r="N106" t="n">
        <v>118.05</v>
      </c>
      <c r="O106" t="n">
        <v>44248.41</v>
      </c>
      <c r="P106" t="n">
        <v>66.68000000000001</v>
      </c>
      <c r="Q106" t="n">
        <v>203.56</v>
      </c>
      <c r="R106" t="n">
        <v>14.92</v>
      </c>
      <c r="S106" t="n">
        <v>13.05</v>
      </c>
      <c r="T106" t="n">
        <v>651.4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115.3130273336992</v>
      </c>
      <c r="AB106" t="n">
        <v>157.7763712496251</v>
      </c>
      <c r="AC106" t="n">
        <v>142.718415818132</v>
      </c>
      <c r="AD106" t="n">
        <v>115313.0273336992</v>
      </c>
      <c r="AE106" t="n">
        <v>157776.3712496251</v>
      </c>
      <c r="AF106" t="n">
        <v>3.019065678604337e-06</v>
      </c>
      <c r="AG106" t="n">
        <v>7</v>
      </c>
      <c r="AH106" t="n">
        <v>142718.415818132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13.8212</v>
      </c>
      <c r="E107" t="n">
        <v>7.24</v>
      </c>
      <c r="F107" t="n">
        <v>4.07</v>
      </c>
      <c r="G107" t="n">
        <v>81.43000000000001</v>
      </c>
      <c r="H107" t="n">
        <v>1.36</v>
      </c>
      <c r="I107" t="n">
        <v>3</v>
      </c>
      <c r="J107" t="n">
        <v>357.52</v>
      </c>
      <c r="K107" t="n">
        <v>61.82</v>
      </c>
      <c r="L107" t="n">
        <v>27.25</v>
      </c>
      <c r="M107" t="n">
        <v>1</v>
      </c>
      <c r="N107" t="n">
        <v>118.45</v>
      </c>
      <c r="O107" t="n">
        <v>44329.08</v>
      </c>
      <c r="P107" t="n">
        <v>66.70999999999999</v>
      </c>
      <c r="Q107" t="n">
        <v>203.56</v>
      </c>
      <c r="R107" t="n">
        <v>14.98</v>
      </c>
      <c r="S107" t="n">
        <v>13.05</v>
      </c>
      <c r="T107" t="n">
        <v>679.6900000000001</v>
      </c>
      <c r="U107" t="n">
        <v>0.87</v>
      </c>
      <c r="V107" t="n">
        <v>0.92</v>
      </c>
      <c r="W107" t="n">
        <v>0.06</v>
      </c>
      <c r="X107" t="n">
        <v>0.03</v>
      </c>
      <c r="Y107" t="n">
        <v>1</v>
      </c>
      <c r="Z107" t="n">
        <v>10</v>
      </c>
      <c r="AA107" t="n">
        <v>115.3330987815545</v>
      </c>
      <c r="AB107" t="n">
        <v>157.8038338900705</v>
      </c>
      <c r="AC107" t="n">
        <v>142.7432574627174</v>
      </c>
      <c r="AD107" t="n">
        <v>115333.0987815545</v>
      </c>
      <c r="AE107" t="n">
        <v>157803.8338900705</v>
      </c>
      <c r="AF107" t="n">
        <v>3.018366841029359e-06</v>
      </c>
      <c r="AG107" t="n">
        <v>7</v>
      </c>
      <c r="AH107" t="n">
        <v>142743.2574627174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13.8148</v>
      </c>
      <c r="E108" t="n">
        <v>7.24</v>
      </c>
      <c r="F108" t="n">
        <v>4.07</v>
      </c>
      <c r="G108" t="n">
        <v>81.48999999999999</v>
      </c>
      <c r="H108" t="n">
        <v>1.37</v>
      </c>
      <c r="I108" t="n">
        <v>3</v>
      </c>
      <c r="J108" t="n">
        <v>358.18</v>
      </c>
      <c r="K108" t="n">
        <v>61.82</v>
      </c>
      <c r="L108" t="n">
        <v>27.5</v>
      </c>
      <c r="M108" t="n">
        <v>1</v>
      </c>
      <c r="N108" t="n">
        <v>118.86</v>
      </c>
      <c r="O108" t="n">
        <v>44409.98</v>
      </c>
      <c r="P108" t="n">
        <v>66.79000000000001</v>
      </c>
      <c r="Q108" t="n">
        <v>203.57</v>
      </c>
      <c r="R108" t="n">
        <v>15.08</v>
      </c>
      <c r="S108" t="n">
        <v>13.05</v>
      </c>
      <c r="T108" t="n">
        <v>728.47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115.3811480199656</v>
      </c>
      <c r="AB108" t="n">
        <v>157.8695769778473</v>
      </c>
      <c r="AC108" t="n">
        <v>142.8027261224678</v>
      </c>
      <c r="AD108" t="n">
        <v>115381.1480199656</v>
      </c>
      <c r="AE108" t="n">
        <v>157869.5769778473</v>
      </c>
      <c r="AF108" t="n">
        <v>3.016969165879401e-06</v>
      </c>
      <c r="AG108" t="n">
        <v>7</v>
      </c>
      <c r="AH108" t="n">
        <v>142802.7261224678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13.81</v>
      </c>
      <c r="E109" t="n">
        <v>7.24</v>
      </c>
      <c r="F109" t="n">
        <v>4.08</v>
      </c>
      <c r="G109" t="n">
        <v>81.54000000000001</v>
      </c>
      <c r="H109" t="n">
        <v>1.38</v>
      </c>
      <c r="I109" t="n">
        <v>3</v>
      </c>
      <c r="J109" t="n">
        <v>358.84</v>
      </c>
      <c r="K109" t="n">
        <v>61.82</v>
      </c>
      <c r="L109" t="n">
        <v>27.75</v>
      </c>
      <c r="M109" t="n">
        <v>1</v>
      </c>
      <c r="N109" t="n">
        <v>119.27</v>
      </c>
      <c r="O109" t="n">
        <v>44491.1</v>
      </c>
      <c r="P109" t="n">
        <v>66.8</v>
      </c>
      <c r="Q109" t="n">
        <v>203.56</v>
      </c>
      <c r="R109" t="n">
        <v>15.2</v>
      </c>
      <c r="S109" t="n">
        <v>13.05</v>
      </c>
      <c r="T109" t="n">
        <v>789.72</v>
      </c>
      <c r="U109" t="n">
        <v>0.86</v>
      </c>
      <c r="V109" t="n">
        <v>0.92</v>
      </c>
      <c r="W109" t="n">
        <v>0.06</v>
      </c>
      <c r="X109" t="n">
        <v>0.04</v>
      </c>
      <c r="Y109" t="n">
        <v>1</v>
      </c>
      <c r="Z109" t="n">
        <v>10</v>
      </c>
      <c r="AA109" t="n">
        <v>115.4206907077479</v>
      </c>
      <c r="AB109" t="n">
        <v>157.9236810277712</v>
      </c>
      <c r="AC109" t="n">
        <v>142.8516665578025</v>
      </c>
      <c r="AD109" t="n">
        <v>115420.6907077479</v>
      </c>
      <c r="AE109" t="n">
        <v>157923.6810277712</v>
      </c>
      <c r="AF109" t="n">
        <v>3.015920909516933e-06</v>
      </c>
      <c r="AG109" t="n">
        <v>7</v>
      </c>
      <c r="AH109" t="n">
        <v>142851.6665578025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13.8021</v>
      </c>
      <c r="E110" t="n">
        <v>7.25</v>
      </c>
      <c r="F110" t="n">
        <v>4.08</v>
      </c>
      <c r="G110" t="n">
        <v>81.63</v>
      </c>
      <c r="H110" t="n">
        <v>1.39</v>
      </c>
      <c r="I110" t="n">
        <v>3</v>
      </c>
      <c r="J110" t="n">
        <v>359.5</v>
      </c>
      <c r="K110" t="n">
        <v>61.82</v>
      </c>
      <c r="L110" t="n">
        <v>28</v>
      </c>
      <c r="M110" t="n">
        <v>1</v>
      </c>
      <c r="N110" t="n">
        <v>119.68</v>
      </c>
      <c r="O110" t="n">
        <v>44572.45</v>
      </c>
      <c r="P110" t="n">
        <v>66.84999999999999</v>
      </c>
      <c r="Q110" t="n">
        <v>203.56</v>
      </c>
      <c r="R110" t="n">
        <v>15.34</v>
      </c>
      <c r="S110" t="n">
        <v>13.05</v>
      </c>
      <c r="T110" t="n">
        <v>857.61</v>
      </c>
      <c r="U110" t="n">
        <v>0.85</v>
      </c>
      <c r="V110" t="n">
        <v>0.92</v>
      </c>
      <c r="W110" t="n">
        <v>0.06</v>
      </c>
      <c r="X110" t="n">
        <v>0.04</v>
      </c>
      <c r="Y110" t="n">
        <v>1</v>
      </c>
      <c r="Z110" t="n">
        <v>10</v>
      </c>
      <c r="AA110" t="n">
        <v>115.4608848116278</v>
      </c>
      <c r="AB110" t="n">
        <v>157.9786763739384</v>
      </c>
      <c r="AC110" t="n">
        <v>142.901413225318</v>
      </c>
      <c r="AD110" t="n">
        <v>115460.8848116278</v>
      </c>
      <c r="AE110" t="n">
        <v>157978.6763739384</v>
      </c>
      <c r="AF110" t="n">
        <v>3.014195654253705e-06</v>
      </c>
      <c r="AG110" t="n">
        <v>7</v>
      </c>
      <c r="AH110" t="n">
        <v>142901.413225318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13.8032</v>
      </c>
      <c r="E111" t="n">
        <v>7.24</v>
      </c>
      <c r="F111" t="n">
        <v>4.08</v>
      </c>
      <c r="G111" t="n">
        <v>81.62</v>
      </c>
      <c r="H111" t="n">
        <v>1.4</v>
      </c>
      <c r="I111" t="n">
        <v>3</v>
      </c>
      <c r="J111" t="n">
        <v>360.16</v>
      </c>
      <c r="K111" t="n">
        <v>61.82</v>
      </c>
      <c r="L111" t="n">
        <v>28.25</v>
      </c>
      <c r="M111" t="n">
        <v>1</v>
      </c>
      <c r="N111" t="n">
        <v>120.09</v>
      </c>
      <c r="O111" t="n">
        <v>44654.04</v>
      </c>
      <c r="P111" t="n">
        <v>66.84</v>
      </c>
      <c r="Q111" t="n">
        <v>203.56</v>
      </c>
      <c r="R111" t="n">
        <v>15.28</v>
      </c>
      <c r="S111" t="n">
        <v>13.05</v>
      </c>
      <c r="T111" t="n">
        <v>828.38</v>
      </c>
      <c r="U111" t="n">
        <v>0.85</v>
      </c>
      <c r="V111" t="n">
        <v>0.92</v>
      </c>
      <c r="W111" t="n">
        <v>0.06</v>
      </c>
      <c r="X111" t="n">
        <v>0.04</v>
      </c>
      <c r="Y111" t="n">
        <v>1</v>
      </c>
      <c r="Z111" t="n">
        <v>10</v>
      </c>
      <c r="AA111" t="n">
        <v>115.4540876752671</v>
      </c>
      <c r="AB111" t="n">
        <v>157.9693762321013</v>
      </c>
      <c r="AC111" t="n">
        <v>142.8930006759649</v>
      </c>
      <c r="AD111" t="n">
        <v>115454.0876752671</v>
      </c>
      <c r="AE111" t="n">
        <v>157969.3762321013</v>
      </c>
      <c r="AF111" t="n">
        <v>3.014435879670104e-06</v>
      </c>
      <c r="AG111" t="n">
        <v>7</v>
      </c>
      <c r="AH111" t="n">
        <v>142893.000675965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13.8106</v>
      </c>
      <c r="E112" t="n">
        <v>7.24</v>
      </c>
      <c r="F112" t="n">
        <v>4.08</v>
      </c>
      <c r="G112" t="n">
        <v>81.54000000000001</v>
      </c>
      <c r="H112" t="n">
        <v>1.41</v>
      </c>
      <c r="I112" t="n">
        <v>3</v>
      </c>
      <c r="J112" t="n">
        <v>360.82</v>
      </c>
      <c r="K112" t="n">
        <v>61.82</v>
      </c>
      <c r="L112" t="n">
        <v>28.5</v>
      </c>
      <c r="M112" t="n">
        <v>1</v>
      </c>
      <c r="N112" t="n">
        <v>120.5</v>
      </c>
      <c r="O112" t="n">
        <v>44735.86</v>
      </c>
      <c r="P112" t="n">
        <v>66.76000000000001</v>
      </c>
      <c r="Q112" t="n">
        <v>203.56</v>
      </c>
      <c r="R112" t="n">
        <v>15.13</v>
      </c>
      <c r="S112" t="n">
        <v>13.05</v>
      </c>
      <c r="T112" t="n">
        <v>753.62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115.4033745463143</v>
      </c>
      <c r="AB112" t="n">
        <v>157.8999882917627</v>
      </c>
      <c r="AC112" t="n">
        <v>142.8302350232657</v>
      </c>
      <c r="AD112" t="n">
        <v>115403.3745463143</v>
      </c>
      <c r="AE112" t="n">
        <v>157899.9882917627</v>
      </c>
      <c r="AF112" t="n">
        <v>3.016051941562242e-06</v>
      </c>
      <c r="AG112" t="n">
        <v>7</v>
      </c>
      <c r="AH112" t="n">
        <v>142830.2350232657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13.8169</v>
      </c>
      <c r="E113" t="n">
        <v>7.24</v>
      </c>
      <c r="F113" t="n">
        <v>4.07</v>
      </c>
      <c r="G113" t="n">
        <v>81.47</v>
      </c>
      <c r="H113" t="n">
        <v>1.42</v>
      </c>
      <c r="I113" t="n">
        <v>3</v>
      </c>
      <c r="J113" t="n">
        <v>361.49</v>
      </c>
      <c r="K113" t="n">
        <v>61.82</v>
      </c>
      <c r="L113" t="n">
        <v>28.75</v>
      </c>
      <c r="M113" t="n">
        <v>1</v>
      </c>
      <c r="N113" t="n">
        <v>120.92</v>
      </c>
      <c r="O113" t="n">
        <v>44817.91</v>
      </c>
      <c r="P113" t="n">
        <v>66.68000000000001</v>
      </c>
      <c r="Q113" t="n">
        <v>203.56</v>
      </c>
      <c r="R113" t="n">
        <v>15.01</v>
      </c>
      <c r="S113" t="n">
        <v>13.05</v>
      </c>
      <c r="T113" t="n">
        <v>695.22</v>
      </c>
      <c r="U113" t="n">
        <v>0.87</v>
      </c>
      <c r="V113" t="n">
        <v>0.92</v>
      </c>
      <c r="W113" t="n">
        <v>0.06</v>
      </c>
      <c r="X113" t="n">
        <v>0.03</v>
      </c>
      <c r="Y113" t="n">
        <v>1</v>
      </c>
      <c r="Z113" t="n">
        <v>10</v>
      </c>
      <c r="AA113" t="n">
        <v>115.3323909738715</v>
      </c>
      <c r="AB113" t="n">
        <v>157.8028654363723</v>
      </c>
      <c r="AC113" t="n">
        <v>142.7423814368809</v>
      </c>
      <c r="AD113" t="n">
        <v>115332.3909738715</v>
      </c>
      <c r="AE113" t="n">
        <v>157802.8654363723</v>
      </c>
      <c r="AF113" t="n">
        <v>3.017427778037981e-06</v>
      </c>
      <c r="AG113" t="n">
        <v>7</v>
      </c>
      <c r="AH113" t="n">
        <v>142742.3814368809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13.8201</v>
      </c>
      <c r="E114" t="n">
        <v>7.24</v>
      </c>
      <c r="F114" t="n">
        <v>4.07</v>
      </c>
      <c r="G114" t="n">
        <v>81.44</v>
      </c>
      <c r="H114" t="n">
        <v>1.43</v>
      </c>
      <c r="I114" t="n">
        <v>3</v>
      </c>
      <c r="J114" t="n">
        <v>362.16</v>
      </c>
      <c r="K114" t="n">
        <v>61.82</v>
      </c>
      <c r="L114" t="n">
        <v>29</v>
      </c>
      <c r="M114" t="n">
        <v>1</v>
      </c>
      <c r="N114" t="n">
        <v>121.34</v>
      </c>
      <c r="O114" t="n">
        <v>44900.33</v>
      </c>
      <c r="P114" t="n">
        <v>66.68000000000001</v>
      </c>
      <c r="Q114" t="n">
        <v>203.56</v>
      </c>
      <c r="R114" t="n">
        <v>14.95</v>
      </c>
      <c r="S114" t="n">
        <v>13.05</v>
      </c>
      <c r="T114" t="n">
        <v>663.6900000000001</v>
      </c>
      <c r="U114" t="n">
        <v>0.87</v>
      </c>
      <c r="V114" t="n">
        <v>0.92</v>
      </c>
      <c r="W114" t="n">
        <v>0.06</v>
      </c>
      <c r="X114" t="n">
        <v>0.03</v>
      </c>
      <c r="Y114" t="n">
        <v>1</v>
      </c>
      <c r="Z114" t="n">
        <v>10</v>
      </c>
      <c r="AA114" t="n">
        <v>115.3241265834736</v>
      </c>
      <c r="AB114" t="n">
        <v>157.7915577328308</v>
      </c>
      <c r="AC114" t="n">
        <v>142.7321529246949</v>
      </c>
      <c r="AD114" t="n">
        <v>115324.1265834736</v>
      </c>
      <c r="AE114" t="n">
        <v>157791.5577328308</v>
      </c>
      <c r="AF114" t="n">
        <v>3.018126615612959e-06</v>
      </c>
      <c r="AG114" t="n">
        <v>7</v>
      </c>
      <c r="AH114" t="n">
        <v>142732.1529246949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13.8212</v>
      </c>
      <c r="E115" t="n">
        <v>7.24</v>
      </c>
      <c r="F115" t="n">
        <v>4.07</v>
      </c>
      <c r="G115" t="n">
        <v>81.43000000000001</v>
      </c>
      <c r="H115" t="n">
        <v>1.44</v>
      </c>
      <c r="I115" t="n">
        <v>3</v>
      </c>
      <c r="J115" t="n">
        <v>362.83</v>
      </c>
      <c r="K115" t="n">
        <v>61.82</v>
      </c>
      <c r="L115" t="n">
        <v>29.25</v>
      </c>
      <c r="M115" t="n">
        <v>1</v>
      </c>
      <c r="N115" t="n">
        <v>121.75</v>
      </c>
      <c r="O115" t="n">
        <v>44982.86</v>
      </c>
      <c r="P115" t="n">
        <v>66.73999999999999</v>
      </c>
      <c r="Q115" t="n">
        <v>203.56</v>
      </c>
      <c r="R115" t="n">
        <v>14.97</v>
      </c>
      <c r="S115" t="n">
        <v>13.05</v>
      </c>
      <c r="T115" t="n">
        <v>673.6900000000001</v>
      </c>
      <c r="U115" t="n">
        <v>0.87</v>
      </c>
      <c r="V115" t="n">
        <v>0.92</v>
      </c>
      <c r="W115" t="n">
        <v>0.06</v>
      </c>
      <c r="X115" t="n">
        <v>0.03</v>
      </c>
      <c r="Y115" t="n">
        <v>1</v>
      </c>
      <c r="Z115" t="n">
        <v>10</v>
      </c>
      <c r="AA115" t="n">
        <v>115.3449109799894</v>
      </c>
      <c r="AB115" t="n">
        <v>157.8199958610866</v>
      </c>
      <c r="AC115" t="n">
        <v>142.7578769579032</v>
      </c>
      <c r="AD115" t="n">
        <v>115344.9109799894</v>
      </c>
      <c r="AE115" t="n">
        <v>157819.9958610866</v>
      </c>
      <c r="AF115" t="n">
        <v>3.018366841029359e-06</v>
      </c>
      <c r="AG115" t="n">
        <v>7</v>
      </c>
      <c r="AH115" t="n">
        <v>142757.8769579032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13.8196</v>
      </c>
      <c r="E116" t="n">
        <v>7.24</v>
      </c>
      <c r="F116" t="n">
        <v>4.07</v>
      </c>
      <c r="G116" t="n">
        <v>81.44</v>
      </c>
      <c r="H116" t="n">
        <v>1.45</v>
      </c>
      <c r="I116" t="n">
        <v>3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66.7</v>
      </c>
      <c r="Q116" t="n">
        <v>203.56</v>
      </c>
      <c r="R116" t="n">
        <v>15.02</v>
      </c>
      <c r="S116" t="n">
        <v>13.05</v>
      </c>
      <c r="T116" t="n">
        <v>697.9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115.3332933528657</v>
      </c>
      <c r="AB116" t="n">
        <v>157.8041001111223</v>
      </c>
      <c r="AC116" t="n">
        <v>142.7434982760057</v>
      </c>
      <c r="AD116" t="n">
        <v>115333.2933528657</v>
      </c>
      <c r="AE116" t="n">
        <v>157804.1001111223</v>
      </c>
      <c r="AF116" t="n">
        <v>3.018017422241869e-06</v>
      </c>
      <c r="AG116" t="n">
        <v>7</v>
      </c>
      <c r="AH116" t="n">
        <v>142743.4982760057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13.8143</v>
      </c>
      <c r="E117" t="n">
        <v>7.24</v>
      </c>
      <c r="F117" t="n">
        <v>4.08</v>
      </c>
      <c r="G117" t="n">
        <v>81.5</v>
      </c>
      <c r="H117" t="n">
        <v>1.46</v>
      </c>
      <c r="I117" t="n">
        <v>3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66.73999999999999</v>
      </c>
      <c r="Q117" t="n">
        <v>203.56</v>
      </c>
      <c r="R117" t="n">
        <v>15.11</v>
      </c>
      <c r="S117" t="n">
        <v>13.05</v>
      </c>
      <c r="T117" t="n">
        <v>743.98</v>
      </c>
      <c r="U117" t="n">
        <v>0.86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115.3859170885031</v>
      </c>
      <c r="AB117" t="n">
        <v>157.8761022278167</v>
      </c>
      <c r="AC117" t="n">
        <v>142.8086286117384</v>
      </c>
      <c r="AD117" t="n">
        <v>115385.9170885031</v>
      </c>
      <c r="AE117" t="n">
        <v>157876.1022278167</v>
      </c>
      <c r="AF117" t="n">
        <v>3.016859972508311e-06</v>
      </c>
      <c r="AG117" t="n">
        <v>7</v>
      </c>
      <c r="AH117" t="n">
        <v>142808.6286117384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13.8069</v>
      </c>
      <c r="E118" t="n">
        <v>7.24</v>
      </c>
      <c r="F118" t="n">
        <v>4.08</v>
      </c>
      <c r="G118" t="n">
        <v>81.58</v>
      </c>
      <c r="H118" t="n">
        <v>1.47</v>
      </c>
      <c r="I118" t="n">
        <v>3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66.83</v>
      </c>
      <c r="Q118" t="n">
        <v>203.56</v>
      </c>
      <c r="R118" t="n">
        <v>15.23</v>
      </c>
      <c r="S118" t="n">
        <v>13.05</v>
      </c>
      <c r="T118" t="n">
        <v>803.89</v>
      </c>
      <c r="U118" t="n">
        <v>0.86</v>
      </c>
      <c r="V118" t="n">
        <v>0.92</v>
      </c>
      <c r="W118" t="n">
        <v>0.06</v>
      </c>
      <c r="X118" t="n">
        <v>0.04</v>
      </c>
      <c r="Y118" t="n">
        <v>1</v>
      </c>
      <c r="Z118" t="n">
        <v>10</v>
      </c>
      <c r="AA118" t="n">
        <v>115.4405487481836</v>
      </c>
      <c r="AB118" t="n">
        <v>157.9508516747703</v>
      </c>
      <c r="AC118" t="n">
        <v>142.8762440763863</v>
      </c>
      <c r="AD118" t="n">
        <v>115440.5487481836</v>
      </c>
      <c r="AE118" t="n">
        <v>157950.8516747703</v>
      </c>
      <c r="AF118" t="n">
        <v>3.015243910616173e-06</v>
      </c>
      <c r="AG118" t="n">
        <v>7</v>
      </c>
      <c r="AH118" t="n">
        <v>142876.2440763863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13.8016</v>
      </c>
      <c r="E119" t="n">
        <v>7.25</v>
      </c>
      <c r="F119" t="n">
        <v>4.08</v>
      </c>
      <c r="G119" t="n">
        <v>81.63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66.79000000000001</v>
      </c>
      <c r="Q119" t="n">
        <v>203.56</v>
      </c>
      <c r="R119" t="n">
        <v>15.36</v>
      </c>
      <c r="S119" t="n">
        <v>13.05</v>
      </c>
      <c r="T119" t="n">
        <v>871</v>
      </c>
      <c r="U119" t="n">
        <v>0.85</v>
      </c>
      <c r="V119" t="n">
        <v>0.92</v>
      </c>
      <c r="W119" t="n">
        <v>0.06</v>
      </c>
      <c r="X119" t="n">
        <v>0.04</v>
      </c>
      <c r="Y119" t="n">
        <v>1</v>
      </c>
      <c r="Z119" t="n">
        <v>10</v>
      </c>
      <c r="AA119" t="n">
        <v>115.438524562095</v>
      </c>
      <c r="AB119" t="n">
        <v>157.948082094063</v>
      </c>
      <c r="AC119" t="n">
        <v>142.8737388205746</v>
      </c>
      <c r="AD119" t="n">
        <v>115438.524562095</v>
      </c>
      <c r="AE119" t="n">
        <v>157948.0820940631</v>
      </c>
      <c r="AF119" t="n">
        <v>3.014086460882615e-06</v>
      </c>
      <c r="AG119" t="n">
        <v>7</v>
      </c>
      <c r="AH119" t="n">
        <v>142873.7388205746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13.8021</v>
      </c>
      <c r="E120" t="n">
        <v>7.25</v>
      </c>
      <c r="F120" t="n">
        <v>4.08</v>
      </c>
      <c r="G120" t="n">
        <v>81.63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66.75</v>
      </c>
      <c r="Q120" t="n">
        <v>203.56</v>
      </c>
      <c r="R120" t="n">
        <v>15.3</v>
      </c>
      <c r="S120" t="n">
        <v>13.05</v>
      </c>
      <c r="T120" t="n">
        <v>841.01</v>
      </c>
      <c r="U120" t="n">
        <v>0.85</v>
      </c>
      <c r="V120" t="n">
        <v>0.92</v>
      </c>
      <c r="W120" t="n">
        <v>0.06</v>
      </c>
      <c r="X120" t="n">
        <v>0.04</v>
      </c>
      <c r="Y120" t="n">
        <v>1</v>
      </c>
      <c r="Z120" t="n">
        <v>10</v>
      </c>
      <c r="AA120" t="n">
        <v>115.421456329245</v>
      </c>
      <c r="AB120" t="n">
        <v>157.9247285848804</v>
      </c>
      <c r="AC120" t="n">
        <v>142.8526141375314</v>
      </c>
      <c r="AD120" t="n">
        <v>115421.456329245</v>
      </c>
      <c r="AE120" t="n">
        <v>157924.7285848804</v>
      </c>
      <c r="AF120" t="n">
        <v>3.014195654253705e-06</v>
      </c>
      <c r="AG120" t="n">
        <v>7</v>
      </c>
      <c r="AH120" t="n">
        <v>142852.6141375314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13.8095</v>
      </c>
      <c r="E121" t="n">
        <v>7.24</v>
      </c>
      <c r="F121" t="n">
        <v>4.08</v>
      </c>
      <c r="G121" t="n">
        <v>81.55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66.62</v>
      </c>
      <c r="Q121" t="n">
        <v>203.56</v>
      </c>
      <c r="R121" t="n">
        <v>15.16</v>
      </c>
      <c r="S121" t="n">
        <v>13.05</v>
      </c>
      <c r="T121" t="n">
        <v>767.9</v>
      </c>
      <c r="U121" t="n">
        <v>0.86</v>
      </c>
      <c r="V121" t="n">
        <v>0.92</v>
      </c>
      <c r="W121" t="n">
        <v>0.06</v>
      </c>
      <c r="X121" t="n">
        <v>0.04</v>
      </c>
      <c r="Y121" t="n">
        <v>1</v>
      </c>
      <c r="Z121" t="n">
        <v>10</v>
      </c>
      <c r="AA121" t="n">
        <v>115.3510529695938</v>
      </c>
      <c r="AB121" t="n">
        <v>157.8283996022287</v>
      </c>
      <c r="AC121" t="n">
        <v>142.7654786577854</v>
      </c>
      <c r="AD121" t="n">
        <v>115351.0529695938</v>
      </c>
      <c r="AE121" t="n">
        <v>157828.3996022287</v>
      </c>
      <c r="AF121" t="n">
        <v>3.015811716145843e-06</v>
      </c>
      <c r="AG121" t="n">
        <v>7</v>
      </c>
      <c r="AH121" t="n">
        <v>142765.4786577854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13.8153</v>
      </c>
      <c r="E122" t="n">
        <v>7.24</v>
      </c>
      <c r="F122" t="n">
        <v>4.07</v>
      </c>
      <c r="G122" t="n">
        <v>81.48999999999999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66.47</v>
      </c>
      <c r="Q122" t="n">
        <v>203.56</v>
      </c>
      <c r="R122" t="n">
        <v>15.05</v>
      </c>
      <c r="S122" t="n">
        <v>13.05</v>
      </c>
      <c r="T122" t="n">
        <v>713.1900000000001</v>
      </c>
      <c r="U122" t="n">
        <v>0.87</v>
      </c>
      <c r="V122" t="n">
        <v>0.92</v>
      </c>
      <c r="W122" t="n">
        <v>0.06</v>
      </c>
      <c r="X122" t="n">
        <v>0.03</v>
      </c>
      <c r="Y122" t="n">
        <v>1</v>
      </c>
      <c r="Z122" t="n">
        <v>10</v>
      </c>
      <c r="AA122" t="n">
        <v>115.25380390387</v>
      </c>
      <c r="AB122" t="n">
        <v>157.6953391401794</v>
      </c>
      <c r="AC122" t="n">
        <v>142.6451172994826</v>
      </c>
      <c r="AD122" t="n">
        <v>115253.8039038699</v>
      </c>
      <c r="AE122" t="n">
        <v>157695.3391401794</v>
      </c>
      <c r="AF122" t="n">
        <v>3.017078359250492e-06</v>
      </c>
      <c r="AG122" t="n">
        <v>7</v>
      </c>
      <c r="AH122" t="n">
        <v>142645.1172994826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13.8175</v>
      </c>
      <c r="E123" t="n">
        <v>7.24</v>
      </c>
      <c r="F123" t="n">
        <v>4.07</v>
      </c>
      <c r="G123" t="n">
        <v>81.47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66.36</v>
      </c>
      <c r="Q123" t="n">
        <v>203.56</v>
      </c>
      <c r="R123" t="n">
        <v>14.99</v>
      </c>
      <c r="S123" t="n">
        <v>13.05</v>
      </c>
      <c r="T123" t="n">
        <v>686.04</v>
      </c>
      <c r="U123" t="n">
        <v>0.87</v>
      </c>
      <c r="V123" t="n">
        <v>0.92</v>
      </c>
      <c r="W123" t="n">
        <v>0.06</v>
      </c>
      <c r="X123" t="n">
        <v>0.03</v>
      </c>
      <c r="Y123" t="n">
        <v>1</v>
      </c>
      <c r="Z123" t="n">
        <v>10</v>
      </c>
      <c r="AA123" t="n">
        <v>115.2048105868259</v>
      </c>
      <c r="AB123" t="n">
        <v>157.6283043223672</v>
      </c>
      <c r="AC123" t="n">
        <v>142.5844801905984</v>
      </c>
      <c r="AD123" t="n">
        <v>115204.8105868259</v>
      </c>
      <c r="AE123" t="n">
        <v>157628.3043223672</v>
      </c>
      <c r="AF123" t="n">
        <v>3.01755881008329e-06</v>
      </c>
      <c r="AG123" t="n">
        <v>7</v>
      </c>
      <c r="AH123" t="n">
        <v>142584.4801905983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13.819</v>
      </c>
      <c r="E124" t="n">
        <v>7.24</v>
      </c>
      <c r="F124" t="n">
        <v>4.07</v>
      </c>
      <c r="G124" t="n">
        <v>81.45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66.3</v>
      </c>
      <c r="Q124" t="n">
        <v>203.56</v>
      </c>
      <c r="R124" t="n">
        <v>15.02</v>
      </c>
      <c r="S124" t="n">
        <v>13.05</v>
      </c>
      <c r="T124" t="n">
        <v>698.85</v>
      </c>
      <c r="U124" t="n">
        <v>0.87</v>
      </c>
      <c r="V124" t="n">
        <v>0.92</v>
      </c>
      <c r="W124" t="n">
        <v>0.06</v>
      </c>
      <c r="X124" t="n">
        <v>0.03</v>
      </c>
      <c r="Y124" t="n">
        <v>1</v>
      </c>
      <c r="Z124" t="n">
        <v>10</v>
      </c>
      <c r="AA124" t="n">
        <v>115.1773220359267</v>
      </c>
      <c r="AB124" t="n">
        <v>157.5906932743176</v>
      </c>
      <c r="AC124" t="n">
        <v>142.5504586881871</v>
      </c>
      <c r="AD124" t="n">
        <v>115177.3220359267</v>
      </c>
      <c r="AE124" t="n">
        <v>157590.6932743176</v>
      </c>
      <c r="AF124" t="n">
        <v>3.017886390196561e-06</v>
      </c>
      <c r="AG124" t="n">
        <v>7</v>
      </c>
      <c r="AH124" t="n">
        <v>142550.4586881872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13.8159</v>
      </c>
      <c r="E125" t="n">
        <v>7.24</v>
      </c>
      <c r="F125" t="n">
        <v>4.07</v>
      </c>
      <c r="G125" t="n">
        <v>81.48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66.23999999999999</v>
      </c>
      <c r="Q125" t="n">
        <v>203.56</v>
      </c>
      <c r="R125" t="n">
        <v>15.07</v>
      </c>
      <c r="S125" t="n">
        <v>13.05</v>
      </c>
      <c r="T125" t="n">
        <v>725.03</v>
      </c>
      <c r="U125" t="n">
        <v>0.87</v>
      </c>
      <c r="V125" t="n">
        <v>0.92</v>
      </c>
      <c r="W125" t="n">
        <v>0.06</v>
      </c>
      <c r="X125" t="n">
        <v>0.03</v>
      </c>
      <c r="Y125" t="n">
        <v>1</v>
      </c>
      <c r="Z125" t="n">
        <v>10</v>
      </c>
      <c r="AA125" t="n">
        <v>115.1616623441645</v>
      </c>
      <c r="AB125" t="n">
        <v>157.5692669931918</v>
      </c>
      <c r="AC125" t="n">
        <v>142.53107730126</v>
      </c>
      <c r="AD125" t="n">
        <v>115161.6623441645</v>
      </c>
      <c r="AE125" t="n">
        <v>157569.2669931918</v>
      </c>
      <c r="AF125" t="n">
        <v>3.0172093912958e-06</v>
      </c>
      <c r="AG125" t="n">
        <v>7</v>
      </c>
      <c r="AH125" t="n">
        <v>142531.07730126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13.8122</v>
      </c>
      <c r="E126" t="n">
        <v>7.24</v>
      </c>
      <c r="F126" t="n">
        <v>4.08</v>
      </c>
      <c r="G126" t="n">
        <v>81.52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66.22</v>
      </c>
      <c r="Q126" t="n">
        <v>203.56</v>
      </c>
      <c r="R126" t="n">
        <v>15.16</v>
      </c>
      <c r="S126" t="n">
        <v>13.05</v>
      </c>
      <c r="T126" t="n">
        <v>771.39</v>
      </c>
      <c r="U126" t="n">
        <v>0.86</v>
      </c>
      <c r="V126" t="n">
        <v>0.92</v>
      </c>
      <c r="W126" t="n">
        <v>0.06</v>
      </c>
      <c r="X126" t="n">
        <v>0.04</v>
      </c>
      <c r="Y126" t="n">
        <v>1</v>
      </c>
      <c r="Z126" t="n">
        <v>10</v>
      </c>
      <c r="AA126" t="n">
        <v>115.1864736506755</v>
      </c>
      <c r="AB126" t="n">
        <v>157.6032149173577</v>
      </c>
      <c r="AC126" t="n">
        <v>142.5617852831897</v>
      </c>
      <c r="AD126" t="n">
        <v>115186.4736506755</v>
      </c>
      <c r="AE126" t="n">
        <v>157603.2149173577</v>
      </c>
      <c r="AF126" t="n">
        <v>3.016401360349732e-06</v>
      </c>
      <c r="AG126" t="n">
        <v>7</v>
      </c>
      <c r="AH126" t="n">
        <v>142561.7852831897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13.8042</v>
      </c>
      <c r="E127" t="n">
        <v>7.24</v>
      </c>
      <c r="F127" t="n">
        <v>4.08</v>
      </c>
      <c r="G127" t="n">
        <v>81.61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66.2</v>
      </c>
      <c r="Q127" t="n">
        <v>203.59</v>
      </c>
      <c r="R127" t="n">
        <v>15.28</v>
      </c>
      <c r="S127" t="n">
        <v>13.05</v>
      </c>
      <c r="T127" t="n">
        <v>830.84</v>
      </c>
      <c r="U127" t="n">
        <v>0.85</v>
      </c>
      <c r="V127" t="n">
        <v>0.92</v>
      </c>
      <c r="W127" t="n">
        <v>0.06</v>
      </c>
      <c r="X127" t="n">
        <v>0.04</v>
      </c>
      <c r="Y127" t="n">
        <v>1</v>
      </c>
      <c r="Z127" t="n">
        <v>10</v>
      </c>
      <c r="AA127" t="n">
        <v>115.1991893636049</v>
      </c>
      <c r="AB127" t="n">
        <v>157.6206131167653</v>
      </c>
      <c r="AC127" t="n">
        <v>142.5775230228644</v>
      </c>
      <c r="AD127" t="n">
        <v>115199.1893636049</v>
      </c>
      <c r="AE127" t="n">
        <v>157620.6131167653</v>
      </c>
      <c r="AF127" t="n">
        <v>3.014654266412285e-06</v>
      </c>
      <c r="AG127" t="n">
        <v>7</v>
      </c>
      <c r="AH127" t="n">
        <v>142577.5230228644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13.8016</v>
      </c>
      <c r="E128" t="n">
        <v>7.25</v>
      </c>
      <c r="F128" t="n">
        <v>4.08</v>
      </c>
      <c r="G128" t="n">
        <v>81.63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0</v>
      </c>
      <c r="N128" t="n">
        <v>127.39</v>
      </c>
      <c r="O128" t="n">
        <v>46078.74</v>
      </c>
      <c r="P128" t="n">
        <v>66.33</v>
      </c>
      <c r="Q128" t="n">
        <v>203.56</v>
      </c>
      <c r="R128" t="n">
        <v>15.29</v>
      </c>
      <c r="S128" t="n">
        <v>13.05</v>
      </c>
      <c r="T128" t="n">
        <v>833.03</v>
      </c>
      <c r="U128" t="n">
        <v>0.85</v>
      </c>
      <c r="V128" t="n">
        <v>0.92</v>
      </c>
      <c r="W128" t="n">
        <v>0.06</v>
      </c>
      <c r="X128" t="n">
        <v>0.04</v>
      </c>
      <c r="Y128" t="n">
        <v>1</v>
      </c>
      <c r="Z128" t="n">
        <v>10</v>
      </c>
      <c r="AA128" t="n">
        <v>115.2571469724821</v>
      </c>
      <c r="AB128" t="n">
        <v>157.6999132741403</v>
      </c>
      <c r="AC128" t="n">
        <v>142.6492548845181</v>
      </c>
      <c r="AD128" t="n">
        <v>115257.1469724821</v>
      </c>
      <c r="AE128" t="n">
        <v>157699.9132741403</v>
      </c>
      <c r="AF128" t="n">
        <v>3.014086460882615e-06</v>
      </c>
      <c r="AG128" t="n">
        <v>7</v>
      </c>
      <c r="AH128" t="n">
        <v>142649.2548845181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15.625</v>
      </c>
      <c r="E2" t="n">
        <v>6.4</v>
      </c>
      <c r="F2" t="n">
        <v>4.51</v>
      </c>
      <c r="G2" t="n">
        <v>12.3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13.12</v>
      </c>
      <c r="Q2" t="n">
        <v>203.59</v>
      </c>
      <c r="R2" t="n">
        <v>27.85</v>
      </c>
      <c r="S2" t="n">
        <v>13.05</v>
      </c>
      <c r="T2" t="n">
        <v>7019.22</v>
      </c>
      <c r="U2" t="n">
        <v>0.47</v>
      </c>
      <c r="V2" t="n">
        <v>0.83</v>
      </c>
      <c r="W2" t="n">
        <v>0.12</v>
      </c>
      <c r="X2" t="n">
        <v>0.47</v>
      </c>
      <c r="Y2" t="n">
        <v>1</v>
      </c>
      <c r="Z2" t="n">
        <v>10</v>
      </c>
      <c r="AA2" t="n">
        <v>58.46951439028008</v>
      </c>
      <c r="AB2" t="n">
        <v>80.00056908167571</v>
      </c>
      <c r="AC2" t="n">
        <v>72.36542705004307</v>
      </c>
      <c r="AD2" t="n">
        <v>58469.51439028008</v>
      </c>
      <c r="AE2" t="n">
        <v>80000.56908167571</v>
      </c>
      <c r="AF2" t="n">
        <v>4.763077801907927e-06</v>
      </c>
      <c r="AG2" t="n">
        <v>6</v>
      </c>
      <c r="AH2" t="n">
        <v>72365.42705004307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13.8228</v>
      </c>
      <c r="E2" t="n">
        <v>7.23</v>
      </c>
      <c r="F2" t="n">
        <v>4.63</v>
      </c>
      <c r="G2" t="n">
        <v>9.26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40.04</v>
      </c>
      <c r="Q2" t="n">
        <v>203.58</v>
      </c>
      <c r="R2" t="n">
        <v>32.36</v>
      </c>
      <c r="S2" t="n">
        <v>13.05</v>
      </c>
      <c r="T2" t="n">
        <v>9236.57</v>
      </c>
      <c r="U2" t="n">
        <v>0.4</v>
      </c>
      <c r="V2" t="n">
        <v>0.8100000000000001</v>
      </c>
      <c r="W2" t="n">
        <v>0.1</v>
      </c>
      <c r="X2" t="n">
        <v>0.59</v>
      </c>
      <c r="Y2" t="n">
        <v>1</v>
      </c>
      <c r="Z2" t="n">
        <v>10</v>
      </c>
      <c r="AA2" t="n">
        <v>90.06694069790308</v>
      </c>
      <c r="AB2" t="n">
        <v>123.2335617358103</v>
      </c>
      <c r="AC2" t="n">
        <v>111.4723235631671</v>
      </c>
      <c r="AD2" t="n">
        <v>90066.94069790308</v>
      </c>
      <c r="AE2" t="n">
        <v>123233.5617358103</v>
      </c>
      <c r="AF2" t="n">
        <v>3.611615536794663e-06</v>
      </c>
      <c r="AG2" t="n">
        <v>7</v>
      </c>
      <c r="AH2" t="n">
        <v>111472.3235631671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14.4138</v>
      </c>
      <c r="E3" t="n">
        <v>6.94</v>
      </c>
      <c r="F3" t="n">
        <v>4.48</v>
      </c>
      <c r="G3" t="n">
        <v>11.68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21</v>
      </c>
      <c r="N3" t="n">
        <v>13.05</v>
      </c>
      <c r="O3" t="n">
        <v>12446.14</v>
      </c>
      <c r="P3" t="n">
        <v>38.23</v>
      </c>
      <c r="Q3" t="n">
        <v>203.62</v>
      </c>
      <c r="R3" t="n">
        <v>27.55</v>
      </c>
      <c r="S3" t="n">
        <v>13.05</v>
      </c>
      <c r="T3" t="n">
        <v>6863.25</v>
      </c>
      <c r="U3" t="n">
        <v>0.47</v>
      </c>
      <c r="V3" t="n">
        <v>0.83</v>
      </c>
      <c r="W3" t="n">
        <v>0.09</v>
      </c>
      <c r="X3" t="n">
        <v>0.44</v>
      </c>
      <c r="Y3" t="n">
        <v>1</v>
      </c>
      <c r="Z3" t="n">
        <v>10</v>
      </c>
      <c r="AA3" t="n">
        <v>88.26174887225127</v>
      </c>
      <c r="AB3" t="n">
        <v>120.7636186405121</v>
      </c>
      <c r="AC3" t="n">
        <v>109.2381083702965</v>
      </c>
      <c r="AD3" t="n">
        <v>88261.74887225128</v>
      </c>
      <c r="AE3" t="n">
        <v>120763.6186405121</v>
      </c>
      <c r="AF3" t="n">
        <v>3.766031775345871e-06</v>
      </c>
      <c r="AG3" t="n">
        <v>7</v>
      </c>
      <c r="AH3" t="n">
        <v>109238.1083702965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14.9142</v>
      </c>
      <c r="E4" t="n">
        <v>6.7</v>
      </c>
      <c r="F4" t="n">
        <v>4.33</v>
      </c>
      <c r="G4" t="n">
        <v>13.66</v>
      </c>
      <c r="H4" t="n">
        <v>0.27</v>
      </c>
      <c r="I4" t="n">
        <v>19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36.54</v>
      </c>
      <c r="Q4" t="n">
        <v>203.58</v>
      </c>
      <c r="R4" t="n">
        <v>22.65</v>
      </c>
      <c r="S4" t="n">
        <v>13.05</v>
      </c>
      <c r="T4" t="n">
        <v>4436.34</v>
      </c>
      <c r="U4" t="n">
        <v>0.58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77.29390935980615</v>
      </c>
      <c r="AB4" t="n">
        <v>105.7569367526625</v>
      </c>
      <c r="AC4" t="n">
        <v>95.66364313980814</v>
      </c>
      <c r="AD4" t="n">
        <v>77293.90935980614</v>
      </c>
      <c r="AE4" t="n">
        <v>105756.9367526625</v>
      </c>
      <c r="AF4" t="n">
        <v>3.896776082911057e-06</v>
      </c>
      <c r="AG4" t="n">
        <v>6</v>
      </c>
      <c r="AH4" t="n">
        <v>95663.64313980815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</v>
      </c>
      <c r="E5" t="n">
        <v>6.67</v>
      </c>
      <c r="F5" t="n">
        <v>4.35</v>
      </c>
      <c r="G5" t="n">
        <v>16.31</v>
      </c>
      <c r="H5" t="n">
        <v>0.31</v>
      </c>
      <c r="I5" t="n">
        <v>16</v>
      </c>
      <c r="J5" t="n">
        <v>99.64</v>
      </c>
      <c r="K5" t="n">
        <v>39.72</v>
      </c>
      <c r="L5" t="n">
        <v>1.75</v>
      </c>
      <c r="M5" t="n">
        <v>14</v>
      </c>
      <c r="N5" t="n">
        <v>13.18</v>
      </c>
      <c r="O5" t="n">
        <v>12522.99</v>
      </c>
      <c r="P5" t="n">
        <v>36.24</v>
      </c>
      <c r="Q5" t="n">
        <v>203.59</v>
      </c>
      <c r="R5" t="n">
        <v>23.64</v>
      </c>
      <c r="S5" t="n">
        <v>13.05</v>
      </c>
      <c r="T5" t="n">
        <v>4947.09</v>
      </c>
      <c r="U5" t="n">
        <v>0.55</v>
      </c>
      <c r="V5" t="n">
        <v>0.86</v>
      </c>
      <c r="W5" t="n">
        <v>0.08</v>
      </c>
      <c r="X5" t="n">
        <v>0.31</v>
      </c>
      <c r="Y5" t="n">
        <v>1</v>
      </c>
      <c r="Z5" t="n">
        <v>10</v>
      </c>
      <c r="AA5" t="n">
        <v>77.10235876783642</v>
      </c>
      <c r="AB5" t="n">
        <v>105.494848782114</v>
      </c>
      <c r="AC5" t="n">
        <v>95.4265684773259</v>
      </c>
      <c r="AD5" t="n">
        <v>77102.35876783643</v>
      </c>
      <c r="AE5" t="n">
        <v>105494.848782114</v>
      </c>
      <c r="AF5" t="n">
        <v>3.919193871858085e-06</v>
      </c>
      <c r="AG5" t="n">
        <v>6</v>
      </c>
      <c r="AH5" t="n">
        <v>95426.5684773259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15.1976</v>
      </c>
      <c r="E6" t="n">
        <v>6.58</v>
      </c>
      <c r="F6" t="n">
        <v>4.3</v>
      </c>
      <c r="G6" t="n">
        <v>18.45</v>
      </c>
      <c r="H6" t="n">
        <v>0.35</v>
      </c>
      <c r="I6" t="n">
        <v>14</v>
      </c>
      <c r="J6" t="n">
        <v>99.95</v>
      </c>
      <c r="K6" t="n">
        <v>39.72</v>
      </c>
      <c r="L6" t="n">
        <v>2</v>
      </c>
      <c r="M6" t="n">
        <v>12</v>
      </c>
      <c r="N6" t="n">
        <v>13.24</v>
      </c>
      <c r="O6" t="n">
        <v>12561.45</v>
      </c>
      <c r="P6" t="n">
        <v>35.4</v>
      </c>
      <c r="Q6" t="n">
        <v>203.56</v>
      </c>
      <c r="R6" t="n">
        <v>22.3</v>
      </c>
      <c r="S6" t="n">
        <v>13.05</v>
      </c>
      <c r="T6" t="n">
        <v>4287.01</v>
      </c>
      <c r="U6" t="n">
        <v>0.59</v>
      </c>
      <c r="V6" t="n">
        <v>0.87</v>
      </c>
      <c r="W6" t="n">
        <v>0.08</v>
      </c>
      <c r="X6" t="n">
        <v>0.26</v>
      </c>
      <c r="Y6" t="n">
        <v>1</v>
      </c>
      <c r="Z6" t="n">
        <v>10</v>
      </c>
      <c r="AA6" t="n">
        <v>76.49155581424021</v>
      </c>
      <c r="AB6" t="n">
        <v>104.6591212342795</v>
      </c>
      <c r="AC6" t="n">
        <v>94.67060159370554</v>
      </c>
      <c r="AD6" t="n">
        <v>76491.55581424022</v>
      </c>
      <c r="AE6" t="n">
        <v>104659.1212342795</v>
      </c>
      <c r="AF6" t="n">
        <v>3.970822719130029e-06</v>
      </c>
      <c r="AG6" t="n">
        <v>6</v>
      </c>
      <c r="AH6" t="n">
        <v>94670.60159370553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15.2782</v>
      </c>
      <c r="E7" t="n">
        <v>6.55</v>
      </c>
      <c r="F7" t="n">
        <v>4.29</v>
      </c>
      <c r="G7" t="n">
        <v>19.8</v>
      </c>
      <c r="H7" t="n">
        <v>0.39</v>
      </c>
      <c r="I7" t="n">
        <v>13</v>
      </c>
      <c r="J7" t="n">
        <v>100.27</v>
      </c>
      <c r="K7" t="n">
        <v>39.72</v>
      </c>
      <c r="L7" t="n">
        <v>2.25</v>
      </c>
      <c r="M7" t="n">
        <v>11</v>
      </c>
      <c r="N7" t="n">
        <v>13.3</v>
      </c>
      <c r="O7" t="n">
        <v>12599.94</v>
      </c>
      <c r="P7" t="n">
        <v>34.93</v>
      </c>
      <c r="Q7" t="n">
        <v>203.58</v>
      </c>
      <c r="R7" t="n">
        <v>21.81</v>
      </c>
      <c r="S7" t="n">
        <v>13.05</v>
      </c>
      <c r="T7" t="n">
        <v>4046.65</v>
      </c>
      <c r="U7" t="n">
        <v>0.6</v>
      </c>
      <c r="V7" t="n">
        <v>0.87</v>
      </c>
      <c r="W7" t="n">
        <v>0.07000000000000001</v>
      </c>
      <c r="X7" t="n">
        <v>0.25</v>
      </c>
      <c r="Y7" t="n">
        <v>1</v>
      </c>
      <c r="Z7" t="n">
        <v>10</v>
      </c>
      <c r="AA7" t="n">
        <v>76.21498231439585</v>
      </c>
      <c r="AB7" t="n">
        <v>104.280701170231</v>
      </c>
      <c r="AC7" t="n">
        <v>94.32829740945378</v>
      </c>
      <c r="AD7" t="n">
        <v>76214.98231439585</v>
      </c>
      <c r="AE7" t="n">
        <v>104280.701170231</v>
      </c>
      <c r="AF7" t="n">
        <v>3.99188185420148e-06</v>
      </c>
      <c r="AG7" t="n">
        <v>6</v>
      </c>
      <c r="AH7" t="n">
        <v>94328.29740945378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15.5059</v>
      </c>
      <c r="E8" t="n">
        <v>6.45</v>
      </c>
      <c r="F8" t="n">
        <v>4.24</v>
      </c>
      <c r="G8" t="n">
        <v>23.1</v>
      </c>
      <c r="H8" t="n">
        <v>0.44</v>
      </c>
      <c r="I8" t="n">
        <v>11</v>
      </c>
      <c r="J8" t="n">
        <v>100.58</v>
      </c>
      <c r="K8" t="n">
        <v>39.72</v>
      </c>
      <c r="L8" t="n">
        <v>2.5</v>
      </c>
      <c r="M8" t="n">
        <v>9</v>
      </c>
      <c r="N8" t="n">
        <v>13.36</v>
      </c>
      <c r="O8" t="n">
        <v>12638.45</v>
      </c>
      <c r="P8" t="n">
        <v>33.87</v>
      </c>
      <c r="Q8" t="n">
        <v>203.56</v>
      </c>
      <c r="R8" t="n">
        <v>20.06</v>
      </c>
      <c r="S8" t="n">
        <v>13.05</v>
      </c>
      <c r="T8" t="n">
        <v>3177.85</v>
      </c>
      <c r="U8" t="n">
        <v>0.65</v>
      </c>
      <c r="V8" t="n">
        <v>0.88</v>
      </c>
      <c r="W8" t="n">
        <v>0.07000000000000001</v>
      </c>
      <c r="X8" t="n">
        <v>0.19</v>
      </c>
      <c r="Y8" t="n">
        <v>1</v>
      </c>
      <c r="Z8" t="n">
        <v>10</v>
      </c>
      <c r="AA8" t="n">
        <v>75.51553298509093</v>
      </c>
      <c r="AB8" t="n">
        <v>103.3236837403499</v>
      </c>
      <c r="AC8" t="n">
        <v>93.46261637989781</v>
      </c>
      <c r="AD8" t="n">
        <v>75515.53298509093</v>
      </c>
      <c r="AE8" t="n">
        <v>103323.6837403499</v>
      </c>
      <c r="AF8" t="n">
        <v>4.051375217176285e-06</v>
      </c>
      <c r="AG8" t="n">
        <v>6</v>
      </c>
      <c r="AH8" t="n">
        <v>93462.61637989781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15.7061</v>
      </c>
      <c r="E9" t="n">
        <v>6.37</v>
      </c>
      <c r="F9" t="n">
        <v>4.17</v>
      </c>
      <c r="G9" t="n">
        <v>25.04</v>
      </c>
      <c r="H9" t="n">
        <v>0.48</v>
      </c>
      <c r="I9" t="n">
        <v>10</v>
      </c>
      <c r="J9" t="n">
        <v>100.89</v>
      </c>
      <c r="K9" t="n">
        <v>39.72</v>
      </c>
      <c r="L9" t="n">
        <v>2.75</v>
      </c>
      <c r="M9" t="n">
        <v>8</v>
      </c>
      <c r="N9" t="n">
        <v>13.42</v>
      </c>
      <c r="O9" t="n">
        <v>12676.98</v>
      </c>
      <c r="P9" t="n">
        <v>33.08</v>
      </c>
      <c r="Q9" t="n">
        <v>203.56</v>
      </c>
      <c r="R9" t="n">
        <v>18.13</v>
      </c>
      <c r="S9" t="n">
        <v>13.05</v>
      </c>
      <c r="T9" t="n">
        <v>2219.44</v>
      </c>
      <c r="U9" t="n">
        <v>0.72</v>
      </c>
      <c r="V9" t="n">
        <v>0.9</v>
      </c>
      <c r="W9" t="n">
        <v>0.07000000000000001</v>
      </c>
      <c r="X9" t="n">
        <v>0.13</v>
      </c>
      <c r="Y9" t="n">
        <v>1</v>
      </c>
      <c r="Z9" t="n">
        <v>10</v>
      </c>
      <c r="AA9" t="n">
        <v>74.93385324451027</v>
      </c>
      <c r="AB9" t="n">
        <v>102.5278038573888</v>
      </c>
      <c r="AC9" t="n">
        <v>92.74269415594185</v>
      </c>
      <c r="AD9" t="n">
        <v>74933.85324451028</v>
      </c>
      <c r="AE9" t="n">
        <v>102527.8038573888</v>
      </c>
      <c r="AF9" t="n">
        <v>4.103683391386018e-06</v>
      </c>
      <c r="AG9" t="n">
        <v>6</v>
      </c>
      <c r="AH9" t="n">
        <v>92742.69415594185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15.6829</v>
      </c>
      <c r="E10" t="n">
        <v>6.38</v>
      </c>
      <c r="F10" t="n">
        <v>4.2</v>
      </c>
      <c r="G10" t="n">
        <v>28.02</v>
      </c>
      <c r="H10" t="n">
        <v>0.52</v>
      </c>
      <c r="I10" t="n">
        <v>9</v>
      </c>
      <c r="J10" t="n">
        <v>101.2</v>
      </c>
      <c r="K10" t="n">
        <v>39.72</v>
      </c>
      <c r="L10" t="n">
        <v>3</v>
      </c>
      <c r="M10" t="n">
        <v>7</v>
      </c>
      <c r="N10" t="n">
        <v>13.49</v>
      </c>
      <c r="O10" t="n">
        <v>12715.54</v>
      </c>
      <c r="P10" t="n">
        <v>32.7</v>
      </c>
      <c r="Q10" t="n">
        <v>203.56</v>
      </c>
      <c r="R10" t="n">
        <v>19.17</v>
      </c>
      <c r="S10" t="n">
        <v>13.05</v>
      </c>
      <c r="T10" t="n">
        <v>2744.91</v>
      </c>
      <c r="U10" t="n">
        <v>0.68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74.86436234726041</v>
      </c>
      <c r="AB10" t="n">
        <v>102.4327233460496</v>
      </c>
      <c r="AC10" t="n">
        <v>92.65668799515846</v>
      </c>
      <c r="AD10" t="n">
        <v>74864.36234726041</v>
      </c>
      <c r="AE10" t="n">
        <v>102432.7233460496</v>
      </c>
      <c r="AF10" t="n">
        <v>4.09762170486421e-06</v>
      </c>
      <c r="AG10" t="n">
        <v>6</v>
      </c>
      <c r="AH10" t="n">
        <v>92656.68799515847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15.6719</v>
      </c>
      <c r="E11" t="n">
        <v>6.38</v>
      </c>
      <c r="F11" t="n">
        <v>4.21</v>
      </c>
      <c r="G11" t="n">
        <v>28.05</v>
      </c>
      <c r="H11" t="n">
        <v>0.5600000000000001</v>
      </c>
      <c r="I11" t="n">
        <v>9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32.47</v>
      </c>
      <c r="Q11" t="n">
        <v>203.56</v>
      </c>
      <c r="R11" t="n">
        <v>19.28</v>
      </c>
      <c r="S11" t="n">
        <v>13.05</v>
      </c>
      <c r="T11" t="n">
        <v>2801.95</v>
      </c>
      <c r="U11" t="n">
        <v>0.68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74.80873102851628</v>
      </c>
      <c r="AB11" t="n">
        <v>102.3566061214633</v>
      </c>
      <c r="AC11" t="n">
        <v>92.58783529165554</v>
      </c>
      <c r="AD11" t="n">
        <v>74808.73102851628</v>
      </c>
      <c r="AE11" t="n">
        <v>102356.6061214633</v>
      </c>
      <c r="AF11" t="n">
        <v>4.094747629358182e-06</v>
      </c>
      <c r="AG11" t="n">
        <v>6</v>
      </c>
      <c r="AH11" t="n">
        <v>92587.83529165553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15.7985</v>
      </c>
      <c r="E12" t="n">
        <v>6.33</v>
      </c>
      <c r="F12" t="n">
        <v>4.18</v>
      </c>
      <c r="G12" t="n">
        <v>31.33</v>
      </c>
      <c r="H12" t="n">
        <v>0.6</v>
      </c>
      <c r="I12" t="n">
        <v>8</v>
      </c>
      <c r="J12" t="n">
        <v>101.83</v>
      </c>
      <c r="K12" t="n">
        <v>39.72</v>
      </c>
      <c r="L12" t="n">
        <v>3.5</v>
      </c>
      <c r="M12" t="n">
        <v>6</v>
      </c>
      <c r="N12" t="n">
        <v>13.61</v>
      </c>
      <c r="O12" t="n">
        <v>12792.74</v>
      </c>
      <c r="P12" t="n">
        <v>31.55</v>
      </c>
      <c r="Q12" t="n">
        <v>203.56</v>
      </c>
      <c r="R12" t="n">
        <v>18.31</v>
      </c>
      <c r="S12" t="n">
        <v>13.05</v>
      </c>
      <c r="T12" t="n">
        <v>2319.49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74.32167485856061</v>
      </c>
      <c r="AB12" t="n">
        <v>101.6901943823286</v>
      </c>
      <c r="AC12" t="n">
        <v>91.98502495358885</v>
      </c>
      <c r="AD12" t="n">
        <v>74321.67485856061</v>
      </c>
      <c r="AE12" t="n">
        <v>101690.1943823286</v>
      </c>
      <c r="AF12" t="n">
        <v>4.127825625636664e-06</v>
      </c>
      <c r="AG12" t="n">
        <v>6</v>
      </c>
      <c r="AH12" t="n">
        <v>91985.02495358884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15.9737</v>
      </c>
      <c r="E13" t="n">
        <v>6.26</v>
      </c>
      <c r="F13" t="n">
        <v>4.13</v>
      </c>
      <c r="G13" t="n">
        <v>35.39</v>
      </c>
      <c r="H13" t="n">
        <v>0.65</v>
      </c>
      <c r="I13" t="n">
        <v>7</v>
      </c>
      <c r="J13" t="n">
        <v>102.14</v>
      </c>
      <c r="K13" t="n">
        <v>39.72</v>
      </c>
      <c r="L13" t="n">
        <v>3.75</v>
      </c>
      <c r="M13" t="n">
        <v>5</v>
      </c>
      <c r="N13" t="n">
        <v>13.68</v>
      </c>
      <c r="O13" t="n">
        <v>12831.37</v>
      </c>
      <c r="P13" t="n">
        <v>30.45</v>
      </c>
      <c r="Q13" t="n">
        <v>203.56</v>
      </c>
      <c r="R13" t="n">
        <v>16.69</v>
      </c>
      <c r="S13" t="n">
        <v>13.05</v>
      </c>
      <c r="T13" t="n">
        <v>1515.28</v>
      </c>
      <c r="U13" t="n">
        <v>0.78</v>
      </c>
      <c r="V13" t="n">
        <v>0.9</v>
      </c>
      <c r="W13" t="n">
        <v>0.06</v>
      </c>
      <c r="X13" t="n">
        <v>0.09</v>
      </c>
      <c r="Y13" t="n">
        <v>1</v>
      </c>
      <c r="Z13" t="n">
        <v>10</v>
      </c>
      <c r="AA13" t="n">
        <v>73.7089167010017</v>
      </c>
      <c r="AB13" t="n">
        <v>100.8517916381749</v>
      </c>
      <c r="AC13" t="n">
        <v>91.22663819063126</v>
      </c>
      <c r="AD13" t="n">
        <v>73708.9167010017</v>
      </c>
      <c r="AE13" t="n">
        <v>100851.7916381749</v>
      </c>
      <c r="AF13" t="n">
        <v>4.173601810059965e-06</v>
      </c>
      <c r="AG13" t="n">
        <v>6</v>
      </c>
      <c r="AH13" t="n">
        <v>91226.63819063126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15.8877</v>
      </c>
      <c r="E14" t="n">
        <v>6.29</v>
      </c>
      <c r="F14" t="n">
        <v>4.16</v>
      </c>
      <c r="G14" t="n">
        <v>35.68</v>
      </c>
      <c r="H14" t="n">
        <v>0.6899999999999999</v>
      </c>
      <c r="I14" t="n">
        <v>7</v>
      </c>
      <c r="J14" t="n">
        <v>102.45</v>
      </c>
      <c r="K14" t="n">
        <v>39.72</v>
      </c>
      <c r="L14" t="n">
        <v>4</v>
      </c>
      <c r="M14" t="n">
        <v>5</v>
      </c>
      <c r="N14" t="n">
        <v>13.74</v>
      </c>
      <c r="O14" t="n">
        <v>12870.03</v>
      </c>
      <c r="P14" t="n">
        <v>30.44</v>
      </c>
      <c r="Q14" t="n">
        <v>203.57</v>
      </c>
      <c r="R14" t="n">
        <v>17.84</v>
      </c>
      <c r="S14" t="n">
        <v>13.05</v>
      </c>
      <c r="T14" t="n">
        <v>2091.24</v>
      </c>
      <c r="U14" t="n">
        <v>0.73</v>
      </c>
      <c r="V14" t="n">
        <v>0.9</v>
      </c>
      <c r="W14" t="n">
        <v>0.07000000000000001</v>
      </c>
      <c r="X14" t="n">
        <v>0.12</v>
      </c>
      <c r="Y14" t="n">
        <v>1</v>
      </c>
      <c r="Z14" t="n">
        <v>10</v>
      </c>
      <c r="AA14" t="n">
        <v>73.82640184130473</v>
      </c>
      <c r="AB14" t="n">
        <v>101.012539990216</v>
      </c>
      <c r="AC14" t="n">
        <v>91.37204494556536</v>
      </c>
      <c r="AD14" t="n">
        <v>73826.40184130473</v>
      </c>
      <c r="AE14" t="n">
        <v>101012.539990216</v>
      </c>
      <c r="AF14" t="n">
        <v>4.151131765194646e-06</v>
      </c>
      <c r="AG14" t="n">
        <v>6</v>
      </c>
      <c r="AH14" t="n">
        <v>91372.04494556536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15.9822</v>
      </c>
      <c r="E15" t="n">
        <v>6.26</v>
      </c>
      <c r="F15" t="n">
        <v>4.15</v>
      </c>
      <c r="G15" t="n">
        <v>41.46</v>
      </c>
      <c r="H15" t="n">
        <v>0.73</v>
      </c>
      <c r="I15" t="n">
        <v>6</v>
      </c>
      <c r="J15" t="n">
        <v>102.77</v>
      </c>
      <c r="K15" t="n">
        <v>39.72</v>
      </c>
      <c r="L15" t="n">
        <v>4.25</v>
      </c>
      <c r="M15" t="n">
        <v>3</v>
      </c>
      <c r="N15" t="n">
        <v>13.8</v>
      </c>
      <c r="O15" t="n">
        <v>12908.71</v>
      </c>
      <c r="P15" t="n">
        <v>29.36</v>
      </c>
      <c r="Q15" t="n">
        <v>203.56</v>
      </c>
      <c r="R15" t="n">
        <v>17.24</v>
      </c>
      <c r="S15" t="n">
        <v>13.05</v>
      </c>
      <c r="T15" t="n">
        <v>1793.79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73.35419259229077</v>
      </c>
      <c r="AB15" t="n">
        <v>100.3664424633136</v>
      </c>
      <c r="AC15" t="n">
        <v>90.78761005982678</v>
      </c>
      <c r="AD15" t="n">
        <v>73354.19259229077</v>
      </c>
      <c r="AE15" t="n">
        <v>100366.4424633136</v>
      </c>
      <c r="AF15" t="n">
        <v>4.175822686587352e-06</v>
      </c>
      <c r="AG15" t="n">
        <v>6</v>
      </c>
      <c r="AH15" t="n">
        <v>90787.61005982678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15.9766</v>
      </c>
      <c r="E16" t="n">
        <v>6.26</v>
      </c>
      <c r="F16" t="n">
        <v>4.15</v>
      </c>
      <c r="G16" t="n">
        <v>41.48</v>
      </c>
      <c r="H16" t="n">
        <v>0.77</v>
      </c>
      <c r="I16" t="n">
        <v>6</v>
      </c>
      <c r="J16" t="n">
        <v>103.08</v>
      </c>
      <c r="K16" t="n">
        <v>39.72</v>
      </c>
      <c r="L16" t="n">
        <v>4.5</v>
      </c>
      <c r="M16" t="n">
        <v>1</v>
      </c>
      <c r="N16" t="n">
        <v>13.87</v>
      </c>
      <c r="O16" t="n">
        <v>12947.42</v>
      </c>
      <c r="P16" t="n">
        <v>29.4</v>
      </c>
      <c r="Q16" t="n">
        <v>203.56</v>
      </c>
      <c r="R16" t="n">
        <v>17.22</v>
      </c>
      <c r="S16" t="n">
        <v>13.05</v>
      </c>
      <c r="T16" t="n">
        <v>1784.22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73.37311420015884</v>
      </c>
      <c r="AB16" t="n">
        <v>100.3923318419612</v>
      </c>
      <c r="AC16" t="n">
        <v>90.81102859251216</v>
      </c>
      <c r="AD16" t="n">
        <v>73373.11420015885</v>
      </c>
      <c r="AE16" t="n">
        <v>100392.3318419611</v>
      </c>
      <c r="AF16" t="n">
        <v>4.174359520875192e-06</v>
      </c>
      <c r="AG16" t="n">
        <v>6</v>
      </c>
      <c r="AH16" t="n">
        <v>90811.02859251216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15.9986</v>
      </c>
      <c r="E17" t="n">
        <v>6.25</v>
      </c>
      <c r="F17" t="n">
        <v>4.14</v>
      </c>
      <c r="G17" t="n">
        <v>41.39</v>
      </c>
      <c r="H17" t="n">
        <v>0.8100000000000001</v>
      </c>
      <c r="I17" t="n">
        <v>6</v>
      </c>
      <c r="J17" t="n">
        <v>103.4</v>
      </c>
      <c r="K17" t="n">
        <v>39.72</v>
      </c>
      <c r="L17" t="n">
        <v>4.75</v>
      </c>
      <c r="M17" t="n">
        <v>1</v>
      </c>
      <c r="N17" t="n">
        <v>13.93</v>
      </c>
      <c r="O17" t="n">
        <v>12986.15</v>
      </c>
      <c r="P17" t="n">
        <v>29.28</v>
      </c>
      <c r="Q17" t="n">
        <v>203.56</v>
      </c>
      <c r="R17" t="n">
        <v>16.92</v>
      </c>
      <c r="S17" t="n">
        <v>13.05</v>
      </c>
      <c r="T17" t="n">
        <v>1636.4</v>
      </c>
      <c r="U17" t="n">
        <v>0.77</v>
      </c>
      <c r="V17" t="n">
        <v>0.9</v>
      </c>
      <c r="W17" t="n">
        <v>0.07000000000000001</v>
      </c>
      <c r="X17" t="n">
        <v>0.1</v>
      </c>
      <c r="Y17" t="n">
        <v>1</v>
      </c>
      <c r="Z17" t="n">
        <v>10</v>
      </c>
      <c r="AA17" t="n">
        <v>73.29917845767635</v>
      </c>
      <c r="AB17" t="n">
        <v>100.2911696972819</v>
      </c>
      <c r="AC17" t="n">
        <v>90.71952122093907</v>
      </c>
      <c r="AD17" t="n">
        <v>73299.17845767635</v>
      </c>
      <c r="AE17" t="n">
        <v>100291.1696972819</v>
      </c>
      <c r="AF17" t="n">
        <v>4.18010767188725e-06</v>
      </c>
      <c r="AG17" t="n">
        <v>6</v>
      </c>
      <c r="AH17" t="n">
        <v>90719.52122093907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16</v>
      </c>
      <c r="E18" t="n">
        <v>6.25</v>
      </c>
      <c r="F18" t="n">
        <v>4.14</v>
      </c>
      <c r="G18" t="n">
        <v>41.39</v>
      </c>
      <c r="H18" t="n">
        <v>0.85</v>
      </c>
      <c r="I18" t="n">
        <v>6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29.29</v>
      </c>
      <c r="Q18" t="n">
        <v>203.56</v>
      </c>
      <c r="R18" t="n">
        <v>16.89</v>
      </c>
      <c r="S18" t="n">
        <v>13.05</v>
      </c>
      <c r="T18" t="n">
        <v>1619.75</v>
      </c>
      <c r="U18" t="n">
        <v>0.77</v>
      </c>
      <c r="V18" t="n">
        <v>0.9</v>
      </c>
      <c r="W18" t="n">
        <v>0.07000000000000001</v>
      </c>
      <c r="X18" t="n">
        <v>0.1</v>
      </c>
      <c r="Y18" t="n">
        <v>1</v>
      </c>
      <c r="Z18" t="n">
        <v>10</v>
      </c>
      <c r="AA18" t="n">
        <v>73.30126223586767</v>
      </c>
      <c r="AB18" t="n">
        <v>100.2940208145331</v>
      </c>
      <c r="AC18" t="n">
        <v>90.72210023156138</v>
      </c>
      <c r="AD18" t="n">
        <v>73301.26223586767</v>
      </c>
      <c r="AE18" t="n">
        <v>100294.0208145331</v>
      </c>
      <c r="AF18" t="n">
        <v>4.18047346331529e-06</v>
      </c>
      <c r="AG18" t="n">
        <v>6</v>
      </c>
      <c r="AH18" t="n">
        <v>90722.10023156139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10.1021</v>
      </c>
      <c r="E2" t="n">
        <v>9.9</v>
      </c>
      <c r="F2" t="n">
        <v>5.14</v>
      </c>
      <c r="G2" t="n">
        <v>5.72</v>
      </c>
      <c r="H2" t="n">
        <v>0.09</v>
      </c>
      <c r="I2" t="n">
        <v>54</v>
      </c>
      <c r="J2" t="n">
        <v>204</v>
      </c>
      <c r="K2" t="n">
        <v>55.27</v>
      </c>
      <c r="L2" t="n">
        <v>1</v>
      </c>
      <c r="M2" t="n">
        <v>52</v>
      </c>
      <c r="N2" t="n">
        <v>42.72</v>
      </c>
      <c r="O2" t="n">
        <v>25393.6</v>
      </c>
      <c r="P2" t="n">
        <v>73.22</v>
      </c>
      <c r="Q2" t="n">
        <v>203.61</v>
      </c>
      <c r="R2" t="n">
        <v>48.38</v>
      </c>
      <c r="S2" t="n">
        <v>13.05</v>
      </c>
      <c r="T2" t="n">
        <v>17125.39</v>
      </c>
      <c r="U2" t="n">
        <v>0.27</v>
      </c>
      <c r="V2" t="n">
        <v>0.73</v>
      </c>
      <c r="W2" t="n">
        <v>0.14</v>
      </c>
      <c r="X2" t="n">
        <v>1.1</v>
      </c>
      <c r="Y2" t="n">
        <v>1</v>
      </c>
      <c r="Z2" t="n">
        <v>10</v>
      </c>
      <c r="AA2" t="n">
        <v>150.180263604333</v>
      </c>
      <c r="AB2" t="n">
        <v>205.4832621489835</v>
      </c>
      <c r="AC2" t="n">
        <v>185.8722280071127</v>
      </c>
      <c r="AD2" t="n">
        <v>150180.263604333</v>
      </c>
      <c r="AE2" t="n">
        <v>205483.2621489835</v>
      </c>
      <c r="AF2" t="n">
        <v>2.339970772791778e-06</v>
      </c>
      <c r="AG2" t="n">
        <v>9</v>
      </c>
      <c r="AH2" t="n">
        <v>185872.2280071127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11.0045</v>
      </c>
      <c r="E3" t="n">
        <v>9.09</v>
      </c>
      <c r="F3" t="n">
        <v>4.86</v>
      </c>
      <c r="G3" t="n">
        <v>7.11</v>
      </c>
      <c r="H3" t="n">
        <v>0.11</v>
      </c>
      <c r="I3" t="n">
        <v>41</v>
      </c>
      <c r="J3" t="n">
        <v>204.39</v>
      </c>
      <c r="K3" t="n">
        <v>55.27</v>
      </c>
      <c r="L3" t="n">
        <v>1.25</v>
      </c>
      <c r="M3" t="n">
        <v>39</v>
      </c>
      <c r="N3" t="n">
        <v>42.87</v>
      </c>
      <c r="O3" t="n">
        <v>25442.42</v>
      </c>
      <c r="P3" t="n">
        <v>68.94</v>
      </c>
      <c r="Q3" t="n">
        <v>203.6</v>
      </c>
      <c r="R3" t="n">
        <v>39.62</v>
      </c>
      <c r="S3" t="n">
        <v>13.05</v>
      </c>
      <c r="T3" t="n">
        <v>12808.76</v>
      </c>
      <c r="U3" t="n">
        <v>0.33</v>
      </c>
      <c r="V3" t="n">
        <v>0.77</v>
      </c>
      <c r="W3" t="n">
        <v>0.12</v>
      </c>
      <c r="X3" t="n">
        <v>0.82</v>
      </c>
      <c r="Y3" t="n">
        <v>1</v>
      </c>
      <c r="Z3" t="n">
        <v>10</v>
      </c>
      <c r="AA3" t="n">
        <v>132.3928322398314</v>
      </c>
      <c r="AB3" t="n">
        <v>181.145713829996</v>
      </c>
      <c r="AC3" t="n">
        <v>163.8574211417181</v>
      </c>
      <c r="AD3" t="n">
        <v>132392.8322398314</v>
      </c>
      <c r="AE3" t="n">
        <v>181145.713829996</v>
      </c>
      <c r="AF3" t="n">
        <v>2.548995591925156e-06</v>
      </c>
      <c r="AG3" t="n">
        <v>8</v>
      </c>
      <c r="AH3" t="n">
        <v>163857.4211417181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11.6268</v>
      </c>
      <c r="E4" t="n">
        <v>8.6</v>
      </c>
      <c r="F4" t="n">
        <v>4.7</v>
      </c>
      <c r="G4" t="n">
        <v>8.539999999999999</v>
      </c>
      <c r="H4" t="n">
        <v>0.13</v>
      </c>
      <c r="I4" t="n">
        <v>33</v>
      </c>
      <c r="J4" t="n">
        <v>204.79</v>
      </c>
      <c r="K4" t="n">
        <v>55.27</v>
      </c>
      <c r="L4" t="n">
        <v>1.5</v>
      </c>
      <c r="M4" t="n">
        <v>31</v>
      </c>
      <c r="N4" t="n">
        <v>43.02</v>
      </c>
      <c r="O4" t="n">
        <v>25491.3</v>
      </c>
      <c r="P4" t="n">
        <v>66.45999999999999</v>
      </c>
      <c r="Q4" t="n">
        <v>203.6</v>
      </c>
      <c r="R4" t="n">
        <v>34.5</v>
      </c>
      <c r="S4" t="n">
        <v>13.05</v>
      </c>
      <c r="T4" t="n">
        <v>10290.25</v>
      </c>
      <c r="U4" t="n">
        <v>0.38</v>
      </c>
      <c r="V4" t="n">
        <v>0.8</v>
      </c>
      <c r="W4" t="n">
        <v>0.11</v>
      </c>
      <c r="X4" t="n">
        <v>0.66</v>
      </c>
      <c r="Y4" t="n">
        <v>1</v>
      </c>
      <c r="Z4" t="n">
        <v>10</v>
      </c>
      <c r="AA4" t="n">
        <v>128.3705891743422</v>
      </c>
      <c r="AB4" t="n">
        <v>175.6423034189561</v>
      </c>
      <c r="AC4" t="n">
        <v>158.879248496221</v>
      </c>
      <c r="AD4" t="n">
        <v>128370.5891743422</v>
      </c>
      <c r="AE4" t="n">
        <v>175642.3034189561</v>
      </c>
      <c r="AF4" t="n">
        <v>2.693140256094816e-06</v>
      </c>
      <c r="AG4" t="n">
        <v>8</v>
      </c>
      <c r="AH4" t="n">
        <v>158879.248496221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12.0769</v>
      </c>
      <c r="E5" t="n">
        <v>8.279999999999999</v>
      </c>
      <c r="F5" t="n">
        <v>4.58</v>
      </c>
      <c r="G5" t="n">
        <v>9.81</v>
      </c>
      <c r="H5" t="n">
        <v>0.15</v>
      </c>
      <c r="I5" t="n">
        <v>28</v>
      </c>
      <c r="J5" t="n">
        <v>205.18</v>
      </c>
      <c r="K5" t="n">
        <v>55.27</v>
      </c>
      <c r="L5" t="n">
        <v>1.75</v>
      </c>
      <c r="M5" t="n">
        <v>26</v>
      </c>
      <c r="N5" t="n">
        <v>43.16</v>
      </c>
      <c r="O5" t="n">
        <v>25540.22</v>
      </c>
      <c r="P5" t="n">
        <v>64.63</v>
      </c>
      <c r="Q5" t="n">
        <v>203.62</v>
      </c>
      <c r="R5" t="n">
        <v>30.88</v>
      </c>
      <c r="S5" t="n">
        <v>13.05</v>
      </c>
      <c r="T5" t="n">
        <v>8503.280000000001</v>
      </c>
      <c r="U5" t="n">
        <v>0.42</v>
      </c>
      <c r="V5" t="n">
        <v>0.82</v>
      </c>
      <c r="W5" t="n">
        <v>0.1</v>
      </c>
      <c r="X5" t="n">
        <v>0.54</v>
      </c>
      <c r="Y5" t="n">
        <v>1</v>
      </c>
      <c r="Z5" t="n">
        <v>10</v>
      </c>
      <c r="AA5" t="n">
        <v>125.6935470263164</v>
      </c>
      <c r="AB5" t="n">
        <v>171.9794562492647</v>
      </c>
      <c r="AC5" t="n">
        <v>155.5659783195655</v>
      </c>
      <c r="AD5" t="n">
        <v>125693.5470263164</v>
      </c>
      <c r="AE5" t="n">
        <v>171979.4562492647</v>
      </c>
      <c r="AF5" t="n">
        <v>2.797397870336764e-06</v>
      </c>
      <c r="AG5" t="n">
        <v>8</v>
      </c>
      <c r="AH5" t="n">
        <v>155565.9783195655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12.4352</v>
      </c>
      <c r="E6" t="n">
        <v>8.039999999999999</v>
      </c>
      <c r="F6" t="n">
        <v>4.5</v>
      </c>
      <c r="G6" t="n">
        <v>11.26</v>
      </c>
      <c r="H6" t="n">
        <v>0.17</v>
      </c>
      <c r="I6" t="n">
        <v>24</v>
      </c>
      <c r="J6" t="n">
        <v>205.58</v>
      </c>
      <c r="K6" t="n">
        <v>55.27</v>
      </c>
      <c r="L6" t="n">
        <v>2</v>
      </c>
      <c r="M6" t="n">
        <v>22</v>
      </c>
      <c r="N6" t="n">
        <v>43.31</v>
      </c>
      <c r="O6" t="n">
        <v>25589.2</v>
      </c>
      <c r="P6" t="n">
        <v>63.34</v>
      </c>
      <c r="Q6" t="n">
        <v>203.62</v>
      </c>
      <c r="R6" t="n">
        <v>28.47</v>
      </c>
      <c r="S6" t="n">
        <v>13.05</v>
      </c>
      <c r="T6" t="n">
        <v>7319.12</v>
      </c>
      <c r="U6" t="n">
        <v>0.46</v>
      </c>
      <c r="V6" t="n">
        <v>0.83</v>
      </c>
      <c r="W6" t="n">
        <v>0.09</v>
      </c>
      <c r="X6" t="n">
        <v>0.46</v>
      </c>
      <c r="Y6" t="n">
        <v>1</v>
      </c>
      <c r="Z6" t="n">
        <v>10</v>
      </c>
      <c r="AA6" t="n">
        <v>113.2341885726715</v>
      </c>
      <c r="AB6" t="n">
        <v>154.932012344895</v>
      </c>
      <c r="AC6" t="n">
        <v>140.1455185351856</v>
      </c>
      <c r="AD6" t="n">
        <v>113234.1885726715</v>
      </c>
      <c r="AE6" t="n">
        <v>154932.012344895</v>
      </c>
      <c r="AF6" t="n">
        <v>2.880391656568468e-06</v>
      </c>
      <c r="AG6" t="n">
        <v>7</v>
      </c>
      <c r="AH6" t="n">
        <v>140145.5185351856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12.7434</v>
      </c>
      <c r="E7" t="n">
        <v>7.85</v>
      </c>
      <c r="F7" t="n">
        <v>4.43</v>
      </c>
      <c r="G7" t="n">
        <v>12.66</v>
      </c>
      <c r="H7" t="n">
        <v>0.19</v>
      </c>
      <c r="I7" t="n">
        <v>21</v>
      </c>
      <c r="J7" t="n">
        <v>205.98</v>
      </c>
      <c r="K7" t="n">
        <v>55.27</v>
      </c>
      <c r="L7" t="n">
        <v>2.25</v>
      </c>
      <c r="M7" t="n">
        <v>19</v>
      </c>
      <c r="N7" t="n">
        <v>43.46</v>
      </c>
      <c r="O7" t="n">
        <v>25638.22</v>
      </c>
      <c r="P7" t="n">
        <v>62.11</v>
      </c>
      <c r="Q7" t="n">
        <v>203.56</v>
      </c>
      <c r="R7" t="n">
        <v>26.16</v>
      </c>
      <c r="S7" t="n">
        <v>13.05</v>
      </c>
      <c r="T7" t="n">
        <v>6180.02</v>
      </c>
      <c r="U7" t="n">
        <v>0.5</v>
      </c>
      <c r="V7" t="n">
        <v>0.84</v>
      </c>
      <c r="W7" t="n">
        <v>0.09</v>
      </c>
      <c r="X7" t="n">
        <v>0.39</v>
      </c>
      <c r="Y7" t="n">
        <v>1</v>
      </c>
      <c r="Z7" t="n">
        <v>10</v>
      </c>
      <c r="AA7" t="n">
        <v>111.6436449368568</v>
      </c>
      <c r="AB7" t="n">
        <v>152.7557603725415</v>
      </c>
      <c r="AC7" t="n">
        <v>138.1769649966841</v>
      </c>
      <c r="AD7" t="n">
        <v>111643.6449368568</v>
      </c>
      <c r="AE7" t="n">
        <v>152755.7603725415</v>
      </c>
      <c r="AF7" t="n">
        <v>2.951780673918764e-06</v>
      </c>
      <c r="AG7" t="n">
        <v>7</v>
      </c>
      <c r="AH7" t="n">
        <v>138176.9649966841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13.0548</v>
      </c>
      <c r="E8" t="n">
        <v>7.66</v>
      </c>
      <c r="F8" t="n">
        <v>4.32</v>
      </c>
      <c r="G8" t="n">
        <v>13.66</v>
      </c>
      <c r="H8" t="n">
        <v>0.22</v>
      </c>
      <c r="I8" t="n">
        <v>19</v>
      </c>
      <c r="J8" t="n">
        <v>206.38</v>
      </c>
      <c r="K8" t="n">
        <v>55.27</v>
      </c>
      <c r="L8" t="n">
        <v>2.5</v>
      </c>
      <c r="M8" t="n">
        <v>17</v>
      </c>
      <c r="N8" t="n">
        <v>43.6</v>
      </c>
      <c r="O8" t="n">
        <v>25687.3</v>
      </c>
      <c r="P8" t="n">
        <v>60.43</v>
      </c>
      <c r="Q8" t="n">
        <v>203.59</v>
      </c>
      <c r="R8" t="n">
        <v>22.66</v>
      </c>
      <c r="S8" t="n">
        <v>13.05</v>
      </c>
      <c r="T8" t="n">
        <v>4438.97</v>
      </c>
      <c r="U8" t="n">
        <v>0.58</v>
      </c>
      <c r="V8" t="n">
        <v>0.86</v>
      </c>
      <c r="W8" t="n">
        <v>0.08</v>
      </c>
      <c r="X8" t="n">
        <v>0.28</v>
      </c>
      <c r="Y8" t="n">
        <v>1</v>
      </c>
      <c r="Z8" t="n">
        <v>10</v>
      </c>
      <c r="AA8" t="n">
        <v>109.8472038759603</v>
      </c>
      <c r="AB8" t="n">
        <v>150.297790459638</v>
      </c>
      <c r="AC8" t="n">
        <v>135.9535802824849</v>
      </c>
      <c r="AD8" t="n">
        <v>109847.2038759603</v>
      </c>
      <c r="AE8" t="n">
        <v>150297.790459638</v>
      </c>
      <c r="AF8" t="n">
        <v>3.023910914031944e-06</v>
      </c>
      <c r="AG8" t="n">
        <v>7</v>
      </c>
      <c r="AH8" t="n">
        <v>135953.5802824849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13.1148</v>
      </c>
      <c r="E9" t="n">
        <v>7.62</v>
      </c>
      <c r="F9" t="n">
        <v>4.37</v>
      </c>
      <c r="G9" t="n">
        <v>15.43</v>
      </c>
      <c r="H9" t="n">
        <v>0.24</v>
      </c>
      <c r="I9" t="n">
        <v>17</v>
      </c>
      <c r="J9" t="n">
        <v>206.78</v>
      </c>
      <c r="K9" t="n">
        <v>55.27</v>
      </c>
      <c r="L9" t="n">
        <v>2.75</v>
      </c>
      <c r="M9" t="n">
        <v>15</v>
      </c>
      <c r="N9" t="n">
        <v>43.75</v>
      </c>
      <c r="O9" t="n">
        <v>25736.42</v>
      </c>
      <c r="P9" t="n">
        <v>60.87</v>
      </c>
      <c r="Q9" t="n">
        <v>203.59</v>
      </c>
      <c r="R9" t="n">
        <v>24.42</v>
      </c>
      <c r="S9" t="n">
        <v>13.05</v>
      </c>
      <c r="T9" t="n">
        <v>5331.76</v>
      </c>
      <c r="U9" t="n">
        <v>0.53</v>
      </c>
      <c r="V9" t="n">
        <v>0.85</v>
      </c>
      <c r="W9" t="n">
        <v>0.08</v>
      </c>
      <c r="X9" t="n">
        <v>0.33</v>
      </c>
      <c r="Y9" t="n">
        <v>1</v>
      </c>
      <c r="Z9" t="n">
        <v>10</v>
      </c>
      <c r="AA9" t="n">
        <v>109.9782540683641</v>
      </c>
      <c r="AB9" t="n">
        <v>150.4770991144112</v>
      </c>
      <c r="AC9" t="n">
        <v>136.1157759709078</v>
      </c>
      <c r="AD9" t="n">
        <v>109978.2540683641</v>
      </c>
      <c r="AE9" t="n">
        <v>150477.0991144112</v>
      </c>
      <c r="AF9" t="n">
        <v>3.037808840836026e-06</v>
      </c>
      <c r="AG9" t="n">
        <v>7</v>
      </c>
      <c r="AH9" t="n">
        <v>136115.7759709078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13.2096</v>
      </c>
      <c r="E10" t="n">
        <v>7.57</v>
      </c>
      <c r="F10" t="n">
        <v>4.36</v>
      </c>
      <c r="G10" t="n">
        <v>16.34</v>
      </c>
      <c r="H10" t="n">
        <v>0.26</v>
      </c>
      <c r="I10" t="n">
        <v>16</v>
      </c>
      <c r="J10" t="n">
        <v>207.17</v>
      </c>
      <c r="K10" t="n">
        <v>55.27</v>
      </c>
      <c r="L10" t="n">
        <v>3</v>
      </c>
      <c r="M10" t="n">
        <v>14</v>
      </c>
      <c r="N10" t="n">
        <v>43.9</v>
      </c>
      <c r="O10" t="n">
        <v>25785.6</v>
      </c>
      <c r="P10" t="n">
        <v>60.52</v>
      </c>
      <c r="Q10" t="n">
        <v>203.58</v>
      </c>
      <c r="R10" t="n">
        <v>23.95</v>
      </c>
      <c r="S10" t="n">
        <v>13.05</v>
      </c>
      <c r="T10" t="n">
        <v>5098.54</v>
      </c>
      <c r="U10" t="n">
        <v>0.54</v>
      </c>
      <c r="V10" t="n">
        <v>0.86</v>
      </c>
      <c r="W10" t="n">
        <v>0.08</v>
      </c>
      <c r="X10" t="n">
        <v>0.32</v>
      </c>
      <c r="Y10" t="n">
        <v>1</v>
      </c>
      <c r="Z10" t="n">
        <v>10</v>
      </c>
      <c r="AA10" t="n">
        <v>109.5655222663156</v>
      </c>
      <c r="AB10" t="n">
        <v>149.9123812544067</v>
      </c>
      <c r="AC10" t="n">
        <v>135.6049539908755</v>
      </c>
      <c r="AD10" t="n">
        <v>109565.5222663156</v>
      </c>
      <c r="AE10" t="n">
        <v>149912.3812544067</v>
      </c>
      <c r="AF10" t="n">
        <v>3.059767565186473e-06</v>
      </c>
      <c r="AG10" t="n">
        <v>7</v>
      </c>
      <c r="AH10" t="n">
        <v>135604.9539908755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13.3284</v>
      </c>
      <c r="E11" t="n">
        <v>7.5</v>
      </c>
      <c r="F11" t="n">
        <v>4.33</v>
      </c>
      <c r="G11" t="n">
        <v>17.32</v>
      </c>
      <c r="H11" t="n">
        <v>0.28</v>
      </c>
      <c r="I11" t="n">
        <v>15</v>
      </c>
      <c r="J11" t="n">
        <v>207.57</v>
      </c>
      <c r="K11" t="n">
        <v>55.27</v>
      </c>
      <c r="L11" t="n">
        <v>3.25</v>
      </c>
      <c r="M11" t="n">
        <v>13</v>
      </c>
      <c r="N11" t="n">
        <v>44.05</v>
      </c>
      <c r="O11" t="n">
        <v>25834.83</v>
      </c>
      <c r="P11" t="n">
        <v>60.03</v>
      </c>
      <c r="Q11" t="n">
        <v>203.58</v>
      </c>
      <c r="R11" t="n">
        <v>23.11</v>
      </c>
      <c r="S11" t="n">
        <v>13.05</v>
      </c>
      <c r="T11" t="n">
        <v>4682.69</v>
      </c>
      <c r="U11" t="n">
        <v>0.5600000000000001</v>
      </c>
      <c r="V11" t="n">
        <v>0.86</v>
      </c>
      <c r="W11" t="n">
        <v>0.08</v>
      </c>
      <c r="X11" t="n">
        <v>0.29</v>
      </c>
      <c r="Y11" t="n">
        <v>1</v>
      </c>
      <c r="Z11" t="n">
        <v>10</v>
      </c>
      <c r="AA11" t="n">
        <v>108.9992749437093</v>
      </c>
      <c r="AB11" t="n">
        <v>149.1376166865484</v>
      </c>
      <c r="AC11" t="n">
        <v>134.9041318659845</v>
      </c>
      <c r="AD11" t="n">
        <v>108999.2749437093</v>
      </c>
      <c r="AE11" t="n">
        <v>149137.6166865484</v>
      </c>
      <c r="AF11" t="n">
        <v>3.087285460258554e-06</v>
      </c>
      <c r="AG11" t="n">
        <v>7</v>
      </c>
      <c r="AH11" t="n">
        <v>134904.1318659844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13.4338</v>
      </c>
      <c r="E12" t="n">
        <v>7.44</v>
      </c>
      <c r="F12" t="n">
        <v>4.31</v>
      </c>
      <c r="G12" t="n">
        <v>18.48</v>
      </c>
      <c r="H12" t="n">
        <v>0.3</v>
      </c>
      <c r="I12" t="n">
        <v>14</v>
      </c>
      <c r="J12" t="n">
        <v>207.97</v>
      </c>
      <c r="K12" t="n">
        <v>55.27</v>
      </c>
      <c r="L12" t="n">
        <v>3.5</v>
      </c>
      <c r="M12" t="n">
        <v>12</v>
      </c>
      <c r="N12" t="n">
        <v>44.2</v>
      </c>
      <c r="O12" t="n">
        <v>25884.1</v>
      </c>
      <c r="P12" t="n">
        <v>59.6</v>
      </c>
      <c r="Q12" t="n">
        <v>203.59</v>
      </c>
      <c r="R12" t="n">
        <v>22.45</v>
      </c>
      <c r="S12" t="n">
        <v>13.05</v>
      </c>
      <c r="T12" t="n">
        <v>4360.98</v>
      </c>
      <c r="U12" t="n">
        <v>0.58</v>
      </c>
      <c r="V12" t="n">
        <v>0.87</v>
      </c>
      <c r="W12" t="n">
        <v>0.08</v>
      </c>
      <c r="X12" t="n">
        <v>0.27</v>
      </c>
      <c r="Y12" t="n">
        <v>1</v>
      </c>
      <c r="Z12" t="n">
        <v>10</v>
      </c>
      <c r="AA12" t="n">
        <v>108.5208507509912</v>
      </c>
      <c r="AB12" t="n">
        <v>148.483015599486</v>
      </c>
      <c r="AC12" t="n">
        <v>134.3120049879327</v>
      </c>
      <c r="AD12" t="n">
        <v>108520.8507509912</v>
      </c>
      <c r="AE12" t="n">
        <v>148483.015599486</v>
      </c>
      <c r="AF12" t="n">
        <v>3.111699485011056e-06</v>
      </c>
      <c r="AG12" t="n">
        <v>7</v>
      </c>
      <c r="AH12" t="n">
        <v>134312.0049879327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13.5598</v>
      </c>
      <c r="E13" t="n">
        <v>7.37</v>
      </c>
      <c r="F13" t="n">
        <v>4.28</v>
      </c>
      <c r="G13" t="n">
        <v>19.77</v>
      </c>
      <c r="H13" t="n">
        <v>0.32</v>
      </c>
      <c r="I13" t="n">
        <v>13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58.97</v>
      </c>
      <c r="Q13" t="n">
        <v>203.56</v>
      </c>
      <c r="R13" t="n">
        <v>21.55</v>
      </c>
      <c r="S13" t="n">
        <v>13.05</v>
      </c>
      <c r="T13" t="n">
        <v>3916.45</v>
      </c>
      <c r="U13" t="n">
        <v>0.61</v>
      </c>
      <c r="V13" t="n">
        <v>0.87</v>
      </c>
      <c r="W13" t="n">
        <v>0.08</v>
      </c>
      <c r="X13" t="n">
        <v>0.24</v>
      </c>
      <c r="Y13" t="n">
        <v>1</v>
      </c>
      <c r="Z13" t="n">
        <v>10</v>
      </c>
      <c r="AA13" t="n">
        <v>107.8996905223519</v>
      </c>
      <c r="AB13" t="n">
        <v>147.633116771007</v>
      </c>
      <c r="AC13" t="n">
        <v>133.5432193108029</v>
      </c>
      <c r="AD13" t="n">
        <v>107899.6905223519</v>
      </c>
      <c r="AE13" t="n">
        <v>147633.116771007</v>
      </c>
      <c r="AF13" t="n">
        <v>3.140885131299626e-06</v>
      </c>
      <c r="AG13" t="n">
        <v>7</v>
      </c>
      <c r="AH13" t="n">
        <v>133543.2193108029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13.6757</v>
      </c>
      <c r="E14" t="n">
        <v>7.31</v>
      </c>
      <c r="F14" t="n">
        <v>4.26</v>
      </c>
      <c r="G14" t="n">
        <v>21.3</v>
      </c>
      <c r="H14" t="n">
        <v>0.34</v>
      </c>
      <c r="I14" t="n">
        <v>12</v>
      </c>
      <c r="J14" t="n">
        <v>208.77</v>
      </c>
      <c r="K14" t="n">
        <v>55.27</v>
      </c>
      <c r="L14" t="n">
        <v>4</v>
      </c>
      <c r="M14" t="n">
        <v>10</v>
      </c>
      <c r="N14" t="n">
        <v>44.5</v>
      </c>
      <c r="O14" t="n">
        <v>25982.82</v>
      </c>
      <c r="P14" t="n">
        <v>58.46</v>
      </c>
      <c r="Q14" t="n">
        <v>203.56</v>
      </c>
      <c r="R14" t="n">
        <v>20.9</v>
      </c>
      <c r="S14" t="n">
        <v>13.05</v>
      </c>
      <c r="T14" t="n">
        <v>3595.48</v>
      </c>
      <c r="U14" t="n">
        <v>0.62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107.3814802952602</v>
      </c>
      <c r="AB14" t="n">
        <v>146.9240786764787</v>
      </c>
      <c r="AC14" t="n">
        <v>132.901850816875</v>
      </c>
      <c r="AD14" t="n">
        <v>107381.4802952602</v>
      </c>
      <c r="AE14" t="n">
        <v>146924.0786764787</v>
      </c>
      <c r="AF14" t="n">
        <v>3.167731293242843e-06</v>
      </c>
      <c r="AG14" t="n">
        <v>7</v>
      </c>
      <c r="AH14" t="n">
        <v>132901.850816875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13.7963</v>
      </c>
      <c r="E15" t="n">
        <v>7.25</v>
      </c>
      <c r="F15" t="n">
        <v>4.24</v>
      </c>
      <c r="G15" t="n">
        <v>23.11</v>
      </c>
      <c r="H15" t="n">
        <v>0.36</v>
      </c>
      <c r="I15" t="n">
        <v>11</v>
      </c>
      <c r="J15" t="n">
        <v>209.17</v>
      </c>
      <c r="K15" t="n">
        <v>55.27</v>
      </c>
      <c r="L15" t="n">
        <v>4.25</v>
      </c>
      <c r="M15" t="n">
        <v>9</v>
      </c>
      <c r="N15" t="n">
        <v>44.65</v>
      </c>
      <c r="O15" t="n">
        <v>26032.25</v>
      </c>
      <c r="P15" t="n">
        <v>57.97</v>
      </c>
      <c r="Q15" t="n">
        <v>203.57</v>
      </c>
      <c r="R15" t="n">
        <v>20.1</v>
      </c>
      <c r="S15" t="n">
        <v>13.05</v>
      </c>
      <c r="T15" t="n">
        <v>3202.47</v>
      </c>
      <c r="U15" t="n">
        <v>0.65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106.8691755935834</v>
      </c>
      <c r="AB15" t="n">
        <v>146.2231207823566</v>
      </c>
      <c r="AC15" t="n">
        <v>132.2677913603671</v>
      </c>
      <c r="AD15" t="n">
        <v>106869.1755935834</v>
      </c>
      <c r="AE15" t="n">
        <v>146223.1207823566</v>
      </c>
      <c r="AF15" t="n">
        <v>3.195666126119045e-06</v>
      </c>
      <c r="AG15" t="n">
        <v>7</v>
      </c>
      <c r="AH15" t="n">
        <v>132267.7913603671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13.8016</v>
      </c>
      <c r="E16" t="n">
        <v>7.25</v>
      </c>
      <c r="F16" t="n">
        <v>4.23</v>
      </c>
      <c r="G16" t="n">
        <v>23.1</v>
      </c>
      <c r="H16" t="n">
        <v>0.38</v>
      </c>
      <c r="I16" t="n">
        <v>11</v>
      </c>
      <c r="J16" t="n">
        <v>209.58</v>
      </c>
      <c r="K16" t="n">
        <v>55.27</v>
      </c>
      <c r="L16" t="n">
        <v>4.5</v>
      </c>
      <c r="M16" t="n">
        <v>9</v>
      </c>
      <c r="N16" t="n">
        <v>44.8</v>
      </c>
      <c r="O16" t="n">
        <v>26081.73</v>
      </c>
      <c r="P16" t="n">
        <v>57.86</v>
      </c>
      <c r="Q16" t="n">
        <v>203.56</v>
      </c>
      <c r="R16" t="n">
        <v>19.99</v>
      </c>
      <c r="S16" t="n">
        <v>13.05</v>
      </c>
      <c r="T16" t="n">
        <v>3143.3</v>
      </c>
      <c r="U16" t="n">
        <v>0.65</v>
      </c>
      <c r="V16" t="n">
        <v>0.88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106.7936644467397</v>
      </c>
      <c r="AB16" t="n">
        <v>146.1198030999283</v>
      </c>
      <c r="AC16" t="n">
        <v>132.1743341725424</v>
      </c>
      <c r="AD16" t="n">
        <v>106793.6644467397</v>
      </c>
      <c r="AE16" t="n">
        <v>146119.8030999283</v>
      </c>
      <c r="AF16" t="n">
        <v>3.196893776320073e-06</v>
      </c>
      <c r="AG16" t="n">
        <v>7</v>
      </c>
      <c r="AH16" t="n">
        <v>132174.3341725424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13.9947</v>
      </c>
      <c r="E17" t="n">
        <v>7.15</v>
      </c>
      <c r="F17" t="n">
        <v>4.18</v>
      </c>
      <c r="G17" t="n">
        <v>25.05</v>
      </c>
      <c r="H17" t="n">
        <v>0.4</v>
      </c>
      <c r="I17" t="n">
        <v>10</v>
      </c>
      <c r="J17" t="n">
        <v>209.98</v>
      </c>
      <c r="K17" t="n">
        <v>55.27</v>
      </c>
      <c r="L17" t="n">
        <v>4.75</v>
      </c>
      <c r="M17" t="n">
        <v>8</v>
      </c>
      <c r="N17" t="n">
        <v>44.95</v>
      </c>
      <c r="O17" t="n">
        <v>26131.27</v>
      </c>
      <c r="P17" t="n">
        <v>56.86</v>
      </c>
      <c r="Q17" t="n">
        <v>203.57</v>
      </c>
      <c r="R17" t="n">
        <v>18.15</v>
      </c>
      <c r="S17" t="n">
        <v>13.05</v>
      </c>
      <c r="T17" t="n">
        <v>2227.56</v>
      </c>
      <c r="U17" t="n">
        <v>0.72</v>
      </c>
      <c r="V17" t="n">
        <v>0.89</v>
      </c>
      <c r="W17" t="n">
        <v>0.07000000000000001</v>
      </c>
      <c r="X17" t="n">
        <v>0.13</v>
      </c>
      <c r="Y17" t="n">
        <v>1</v>
      </c>
      <c r="Z17" t="n">
        <v>10</v>
      </c>
      <c r="AA17" t="n">
        <v>105.8737403504694</v>
      </c>
      <c r="AB17" t="n">
        <v>144.8611223672252</v>
      </c>
      <c r="AC17" t="n">
        <v>131.0357801623986</v>
      </c>
      <c r="AD17" t="n">
        <v>105873.7403504694</v>
      </c>
      <c r="AE17" t="n">
        <v>144861.1223672252</v>
      </c>
      <c r="AF17" t="n">
        <v>3.241621937417874e-06</v>
      </c>
      <c r="AG17" t="n">
        <v>7</v>
      </c>
      <c r="AH17" t="n">
        <v>131035.7801623986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13.8536</v>
      </c>
      <c r="E18" t="n">
        <v>7.22</v>
      </c>
      <c r="F18" t="n">
        <v>4.25</v>
      </c>
      <c r="G18" t="n">
        <v>25.49</v>
      </c>
      <c r="H18" t="n">
        <v>0.42</v>
      </c>
      <c r="I18" t="n">
        <v>10</v>
      </c>
      <c r="J18" t="n">
        <v>210.38</v>
      </c>
      <c r="K18" t="n">
        <v>55.27</v>
      </c>
      <c r="L18" t="n">
        <v>5</v>
      </c>
      <c r="M18" t="n">
        <v>8</v>
      </c>
      <c r="N18" t="n">
        <v>45.11</v>
      </c>
      <c r="O18" t="n">
        <v>26180.86</v>
      </c>
      <c r="P18" t="n">
        <v>57.65</v>
      </c>
      <c r="Q18" t="n">
        <v>203.62</v>
      </c>
      <c r="R18" t="n">
        <v>20.63</v>
      </c>
      <c r="S18" t="n">
        <v>13.05</v>
      </c>
      <c r="T18" t="n">
        <v>3470.93</v>
      </c>
      <c r="U18" t="n">
        <v>0.63</v>
      </c>
      <c r="V18" t="n">
        <v>0.88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106.6336682946799</v>
      </c>
      <c r="AB18" t="n">
        <v>145.9008893061483</v>
      </c>
      <c r="AC18" t="n">
        <v>131.9763132039933</v>
      </c>
      <c r="AD18" t="n">
        <v>106633.66829468</v>
      </c>
      <c r="AE18" t="n">
        <v>145900.8893061483</v>
      </c>
      <c r="AF18" t="n">
        <v>3.208938646216943e-06</v>
      </c>
      <c r="AG18" t="n">
        <v>7</v>
      </c>
      <c r="AH18" t="n">
        <v>131976.3132039933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14.016</v>
      </c>
      <c r="E19" t="n">
        <v>7.13</v>
      </c>
      <c r="F19" t="n">
        <v>4.21</v>
      </c>
      <c r="G19" t="n">
        <v>28.03</v>
      </c>
      <c r="H19" t="n">
        <v>0.44</v>
      </c>
      <c r="I19" t="n">
        <v>9</v>
      </c>
      <c r="J19" t="n">
        <v>210.78</v>
      </c>
      <c r="K19" t="n">
        <v>55.27</v>
      </c>
      <c r="L19" t="n">
        <v>5.25</v>
      </c>
      <c r="M19" t="n">
        <v>7</v>
      </c>
      <c r="N19" t="n">
        <v>45.26</v>
      </c>
      <c r="O19" t="n">
        <v>26230.5</v>
      </c>
      <c r="P19" t="n">
        <v>56.86</v>
      </c>
      <c r="Q19" t="n">
        <v>203.6</v>
      </c>
      <c r="R19" t="n">
        <v>19.21</v>
      </c>
      <c r="S19" t="n">
        <v>13.05</v>
      </c>
      <c r="T19" t="n">
        <v>2765.79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105.8868914255931</v>
      </c>
      <c r="AB19" t="n">
        <v>144.8791162483939</v>
      </c>
      <c r="AC19" t="n">
        <v>131.0520567328031</v>
      </c>
      <c r="AD19" t="n">
        <v>105886.8914255931</v>
      </c>
      <c r="AE19" t="n">
        <v>144879.1162483939</v>
      </c>
      <c r="AF19" t="n">
        <v>3.246555701433322e-06</v>
      </c>
      <c r="AG19" t="n">
        <v>7</v>
      </c>
      <c r="AH19" t="n">
        <v>131052.0567328031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14.0231</v>
      </c>
      <c r="E20" t="n">
        <v>7.13</v>
      </c>
      <c r="F20" t="n">
        <v>4.2</v>
      </c>
      <c r="G20" t="n">
        <v>28.01</v>
      </c>
      <c r="H20" t="n">
        <v>0.46</v>
      </c>
      <c r="I20" t="n">
        <v>9</v>
      </c>
      <c r="J20" t="n">
        <v>211.18</v>
      </c>
      <c r="K20" t="n">
        <v>55.27</v>
      </c>
      <c r="L20" t="n">
        <v>5.5</v>
      </c>
      <c r="M20" t="n">
        <v>7</v>
      </c>
      <c r="N20" t="n">
        <v>45.41</v>
      </c>
      <c r="O20" t="n">
        <v>26280.2</v>
      </c>
      <c r="P20" t="n">
        <v>56.76</v>
      </c>
      <c r="Q20" t="n">
        <v>203.58</v>
      </c>
      <c r="R20" t="n">
        <v>19.05</v>
      </c>
      <c r="S20" t="n">
        <v>13.05</v>
      </c>
      <c r="T20" t="n">
        <v>2682.59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105.8129223721517</v>
      </c>
      <c r="AB20" t="n">
        <v>144.777908526191</v>
      </c>
      <c r="AC20" t="n">
        <v>130.9605081335613</v>
      </c>
      <c r="AD20" t="n">
        <v>105812.9223721517</v>
      </c>
      <c r="AE20" t="n">
        <v>144777.908526191</v>
      </c>
      <c r="AF20" t="n">
        <v>3.248200289438471e-06</v>
      </c>
      <c r="AG20" t="n">
        <v>7</v>
      </c>
      <c r="AH20" t="n">
        <v>130960.5081335613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14.1454</v>
      </c>
      <c r="E21" t="n">
        <v>7.07</v>
      </c>
      <c r="F21" t="n">
        <v>4.18</v>
      </c>
      <c r="G21" t="n">
        <v>31.35</v>
      </c>
      <c r="H21" t="n">
        <v>0.48</v>
      </c>
      <c r="I21" t="n">
        <v>8</v>
      </c>
      <c r="J21" t="n">
        <v>211.59</v>
      </c>
      <c r="K21" t="n">
        <v>55.27</v>
      </c>
      <c r="L21" t="n">
        <v>5.75</v>
      </c>
      <c r="M21" t="n">
        <v>6</v>
      </c>
      <c r="N21" t="n">
        <v>45.57</v>
      </c>
      <c r="O21" t="n">
        <v>26329.94</v>
      </c>
      <c r="P21" t="n">
        <v>56.16</v>
      </c>
      <c r="Q21" t="n">
        <v>203.56</v>
      </c>
      <c r="R21" t="n">
        <v>18.39</v>
      </c>
      <c r="S21" t="n">
        <v>13.05</v>
      </c>
      <c r="T21" t="n">
        <v>2360.65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105.2806703972381</v>
      </c>
      <c r="AB21" t="n">
        <v>144.0496578928148</v>
      </c>
      <c r="AC21" t="n">
        <v>130.3017607185281</v>
      </c>
      <c r="AD21" t="n">
        <v>105280.6703972381</v>
      </c>
      <c r="AE21" t="n">
        <v>144049.6578928148</v>
      </c>
      <c r="AF21" t="n">
        <v>3.276528896907457e-06</v>
      </c>
      <c r="AG21" t="n">
        <v>7</v>
      </c>
      <c r="AH21" t="n">
        <v>130301.7607185281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14.1487</v>
      </c>
      <c r="E22" t="n">
        <v>7.07</v>
      </c>
      <c r="F22" t="n">
        <v>4.18</v>
      </c>
      <c r="G22" t="n">
        <v>31.34</v>
      </c>
      <c r="H22" t="n">
        <v>0.5</v>
      </c>
      <c r="I22" t="n">
        <v>8</v>
      </c>
      <c r="J22" t="n">
        <v>211.99</v>
      </c>
      <c r="K22" t="n">
        <v>55.27</v>
      </c>
      <c r="L22" t="n">
        <v>6</v>
      </c>
      <c r="M22" t="n">
        <v>6</v>
      </c>
      <c r="N22" t="n">
        <v>45.72</v>
      </c>
      <c r="O22" t="n">
        <v>26379.74</v>
      </c>
      <c r="P22" t="n">
        <v>56.11</v>
      </c>
      <c r="Q22" t="n">
        <v>203.56</v>
      </c>
      <c r="R22" t="n">
        <v>18.34</v>
      </c>
      <c r="S22" t="n">
        <v>13.05</v>
      </c>
      <c r="T22" t="n">
        <v>2336.81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105.2544892441702</v>
      </c>
      <c r="AB22" t="n">
        <v>144.0138356841563</v>
      </c>
      <c r="AC22" t="n">
        <v>130.2693573311872</v>
      </c>
      <c r="AD22" t="n">
        <v>105254.4892441702</v>
      </c>
      <c r="AE22" t="n">
        <v>144013.8356841563</v>
      </c>
      <c r="AF22" t="n">
        <v>3.277293282881681e-06</v>
      </c>
      <c r="AG22" t="n">
        <v>7</v>
      </c>
      <c r="AH22" t="n">
        <v>130269.3573311872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14.1459</v>
      </c>
      <c r="E23" t="n">
        <v>7.07</v>
      </c>
      <c r="F23" t="n">
        <v>4.18</v>
      </c>
      <c r="G23" t="n">
        <v>31.35</v>
      </c>
      <c r="H23" t="n">
        <v>0.52</v>
      </c>
      <c r="I23" t="n">
        <v>8</v>
      </c>
      <c r="J23" t="n">
        <v>212.4</v>
      </c>
      <c r="K23" t="n">
        <v>55.27</v>
      </c>
      <c r="L23" t="n">
        <v>6.25</v>
      </c>
      <c r="M23" t="n">
        <v>6</v>
      </c>
      <c r="N23" t="n">
        <v>45.87</v>
      </c>
      <c r="O23" t="n">
        <v>26429.59</v>
      </c>
      <c r="P23" t="n">
        <v>55.85</v>
      </c>
      <c r="Q23" t="n">
        <v>203.58</v>
      </c>
      <c r="R23" t="n">
        <v>18.4</v>
      </c>
      <c r="S23" t="n">
        <v>13.05</v>
      </c>
      <c r="T23" t="n">
        <v>2366.84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105.1603595053568</v>
      </c>
      <c r="AB23" t="n">
        <v>143.8850432228009</v>
      </c>
      <c r="AC23" t="n">
        <v>130.1528566415822</v>
      </c>
      <c r="AD23" t="n">
        <v>105160.3595053568</v>
      </c>
      <c r="AE23" t="n">
        <v>143885.0432228009</v>
      </c>
      <c r="AF23" t="n">
        <v>3.276644712964157e-06</v>
      </c>
      <c r="AG23" t="n">
        <v>7</v>
      </c>
      <c r="AH23" t="n">
        <v>130152.8566415822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14.1454</v>
      </c>
      <c r="E24" t="n">
        <v>7.07</v>
      </c>
      <c r="F24" t="n">
        <v>4.18</v>
      </c>
      <c r="G24" t="n">
        <v>31.35</v>
      </c>
      <c r="H24" t="n">
        <v>0.54</v>
      </c>
      <c r="I24" t="n">
        <v>8</v>
      </c>
      <c r="J24" t="n">
        <v>212.8</v>
      </c>
      <c r="K24" t="n">
        <v>55.27</v>
      </c>
      <c r="L24" t="n">
        <v>6.5</v>
      </c>
      <c r="M24" t="n">
        <v>6</v>
      </c>
      <c r="N24" t="n">
        <v>46.03</v>
      </c>
      <c r="O24" t="n">
        <v>26479.5</v>
      </c>
      <c r="P24" t="n">
        <v>55.58</v>
      </c>
      <c r="Q24" t="n">
        <v>203.59</v>
      </c>
      <c r="R24" t="n">
        <v>18.38</v>
      </c>
      <c r="S24" t="n">
        <v>13.05</v>
      </c>
      <c r="T24" t="n">
        <v>2354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105.0575352459638</v>
      </c>
      <c r="AB24" t="n">
        <v>143.7443545348133</v>
      </c>
      <c r="AC24" t="n">
        <v>130.0255950845182</v>
      </c>
      <c r="AD24" t="n">
        <v>105057.5352459638</v>
      </c>
      <c r="AE24" t="n">
        <v>143744.3545348133</v>
      </c>
      <c r="AF24" t="n">
        <v>3.276528896907457e-06</v>
      </c>
      <c r="AG24" t="n">
        <v>7</v>
      </c>
      <c r="AH24" t="n">
        <v>130025.5950845182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14.3261</v>
      </c>
      <c r="E25" t="n">
        <v>6.98</v>
      </c>
      <c r="F25" t="n">
        <v>4.13</v>
      </c>
      <c r="G25" t="n">
        <v>35.41</v>
      </c>
      <c r="H25" t="n">
        <v>0.5600000000000001</v>
      </c>
      <c r="I25" t="n">
        <v>7</v>
      </c>
      <c r="J25" t="n">
        <v>213.21</v>
      </c>
      <c r="K25" t="n">
        <v>55.27</v>
      </c>
      <c r="L25" t="n">
        <v>6.75</v>
      </c>
      <c r="M25" t="n">
        <v>5</v>
      </c>
      <c r="N25" t="n">
        <v>46.18</v>
      </c>
      <c r="O25" t="n">
        <v>26529.46</v>
      </c>
      <c r="P25" t="n">
        <v>54.71</v>
      </c>
      <c r="Q25" t="n">
        <v>203.56</v>
      </c>
      <c r="R25" t="n">
        <v>16.69</v>
      </c>
      <c r="S25" t="n">
        <v>13.05</v>
      </c>
      <c r="T25" t="n">
        <v>1517.25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104.2572727908052</v>
      </c>
      <c r="AB25" t="n">
        <v>142.649400138578</v>
      </c>
      <c r="AC25" t="n">
        <v>129.0351415990812</v>
      </c>
      <c r="AD25" t="n">
        <v>104257.2727908052</v>
      </c>
      <c r="AE25" t="n">
        <v>142649.4001385781</v>
      </c>
      <c r="AF25" t="n">
        <v>3.318384819799081e-06</v>
      </c>
      <c r="AG25" t="n">
        <v>7</v>
      </c>
      <c r="AH25" t="n">
        <v>129035.1415990812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14.288</v>
      </c>
      <c r="E26" t="n">
        <v>7</v>
      </c>
      <c r="F26" t="n">
        <v>4.15</v>
      </c>
      <c r="G26" t="n">
        <v>35.57</v>
      </c>
      <c r="H26" t="n">
        <v>0.58</v>
      </c>
      <c r="I26" t="n">
        <v>7</v>
      </c>
      <c r="J26" t="n">
        <v>213.61</v>
      </c>
      <c r="K26" t="n">
        <v>55.27</v>
      </c>
      <c r="L26" t="n">
        <v>7</v>
      </c>
      <c r="M26" t="n">
        <v>5</v>
      </c>
      <c r="N26" t="n">
        <v>46.34</v>
      </c>
      <c r="O26" t="n">
        <v>26579.47</v>
      </c>
      <c r="P26" t="n">
        <v>54.94</v>
      </c>
      <c r="Q26" t="n">
        <v>203.58</v>
      </c>
      <c r="R26" t="n">
        <v>17.45</v>
      </c>
      <c r="S26" t="n">
        <v>13.05</v>
      </c>
      <c r="T26" t="n">
        <v>1896.99</v>
      </c>
      <c r="U26" t="n">
        <v>0.75</v>
      </c>
      <c r="V26" t="n">
        <v>0.9</v>
      </c>
      <c r="W26" t="n">
        <v>0.06</v>
      </c>
      <c r="X26" t="n">
        <v>0.11</v>
      </c>
      <c r="Y26" t="n">
        <v>1</v>
      </c>
      <c r="Z26" t="n">
        <v>10</v>
      </c>
      <c r="AA26" t="n">
        <v>104.4604059937877</v>
      </c>
      <c r="AB26" t="n">
        <v>142.9273359485029</v>
      </c>
      <c r="AC26" t="n">
        <v>129.2865516053923</v>
      </c>
      <c r="AD26" t="n">
        <v>104460.4059937877</v>
      </c>
      <c r="AE26" t="n">
        <v>142927.3359485029</v>
      </c>
      <c r="AF26" t="n">
        <v>3.309559636278489e-06</v>
      </c>
      <c r="AG26" t="n">
        <v>7</v>
      </c>
      <c r="AH26" t="n">
        <v>129286.5516053923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14.2523</v>
      </c>
      <c r="E27" t="n">
        <v>7.02</v>
      </c>
      <c r="F27" t="n">
        <v>4.17</v>
      </c>
      <c r="G27" t="n">
        <v>35.72</v>
      </c>
      <c r="H27" t="n">
        <v>0.6</v>
      </c>
      <c r="I27" t="n">
        <v>7</v>
      </c>
      <c r="J27" t="n">
        <v>214.02</v>
      </c>
      <c r="K27" t="n">
        <v>55.27</v>
      </c>
      <c r="L27" t="n">
        <v>7.25</v>
      </c>
      <c r="M27" t="n">
        <v>5</v>
      </c>
      <c r="N27" t="n">
        <v>46.49</v>
      </c>
      <c r="O27" t="n">
        <v>26629.54</v>
      </c>
      <c r="P27" t="n">
        <v>55.04</v>
      </c>
      <c r="Q27" t="n">
        <v>203.59</v>
      </c>
      <c r="R27" t="n">
        <v>18.01</v>
      </c>
      <c r="S27" t="n">
        <v>13.05</v>
      </c>
      <c r="T27" t="n">
        <v>2174.82</v>
      </c>
      <c r="U27" t="n">
        <v>0.72</v>
      </c>
      <c r="V27" t="n">
        <v>0.9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104.6100735484643</v>
      </c>
      <c r="AB27" t="n">
        <v>143.1321176996779</v>
      </c>
      <c r="AC27" t="n">
        <v>129.4717892736482</v>
      </c>
      <c r="AD27" t="n">
        <v>104610.0735484643</v>
      </c>
      <c r="AE27" t="n">
        <v>143132.1176996779</v>
      </c>
      <c r="AF27" t="n">
        <v>3.301290369830061e-06</v>
      </c>
      <c r="AG27" t="n">
        <v>7</v>
      </c>
      <c r="AH27" t="n">
        <v>129471.7892736482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14.258</v>
      </c>
      <c r="E28" t="n">
        <v>7.01</v>
      </c>
      <c r="F28" t="n">
        <v>4.17</v>
      </c>
      <c r="G28" t="n">
        <v>35.7</v>
      </c>
      <c r="H28" t="n">
        <v>0.62</v>
      </c>
      <c r="I28" t="n">
        <v>7</v>
      </c>
      <c r="J28" t="n">
        <v>214.42</v>
      </c>
      <c r="K28" t="n">
        <v>55.27</v>
      </c>
      <c r="L28" t="n">
        <v>7.5</v>
      </c>
      <c r="M28" t="n">
        <v>5</v>
      </c>
      <c r="N28" t="n">
        <v>46.65</v>
      </c>
      <c r="O28" t="n">
        <v>26679.66</v>
      </c>
      <c r="P28" t="n">
        <v>54.65</v>
      </c>
      <c r="Q28" t="n">
        <v>203.56</v>
      </c>
      <c r="R28" t="n">
        <v>17.97</v>
      </c>
      <c r="S28" t="n">
        <v>13.05</v>
      </c>
      <c r="T28" t="n">
        <v>2157.07</v>
      </c>
      <c r="U28" t="n">
        <v>0.73</v>
      </c>
      <c r="V28" t="n">
        <v>0.9</v>
      </c>
      <c r="W28" t="n">
        <v>0.06</v>
      </c>
      <c r="X28" t="n">
        <v>0.12</v>
      </c>
      <c r="Y28" t="n">
        <v>1</v>
      </c>
      <c r="Z28" t="n">
        <v>10</v>
      </c>
      <c r="AA28" t="n">
        <v>104.4495751264043</v>
      </c>
      <c r="AB28" t="n">
        <v>142.9125166779248</v>
      </c>
      <c r="AC28" t="n">
        <v>129.2731466651992</v>
      </c>
      <c r="AD28" t="n">
        <v>104449.5751264042</v>
      </c>
      <c r="AE28" t="n">
        <v>142912.5166779248</v>
      </c>
      <c r="AF28" t="n">
        <v>3.302610672876448e-06</v>
      </c>
      <c r="AG28" t="n">
        <v>7</v>
      </c>
      <c r="AH28" t="n">
        <v>129273.1466651992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14.3914</v>
      </c>
      <c r="E29" t="n">
        <v>6.95</v>
      </c>
      <c r="F29" t="n">
        <v>4.14</v>
      </c>
      <c r="G29" t="n">
        <v>41.41</v>
      </c>
      <c r="H29" t="n">
        <v>0.64</v>
      </c>
      <c r="I29" t="n">
        <v>6</v>
      </c>
      <c r="J29" t="n">
        <v>214.83</v>
      </c>
      <c r="K29" t="n">
        <v>55.27</v>
      </c>
      <c r="L29" t="n">
        <v>7.75</v>
      </c>
      <c r="M29" t="n">
        <v>4</v>
      </c>
      <c r="N29" t="n">
        <v>46.81</v>
      </c>
      <c r="O29" t="n">
        <v>26729.83</v>
      </c>
      <c r="P29" t="n">
        <v>53.95</v>
      </c>
      <c r="Q29" t="n">
        <v>203.56</v>
      </c>
      <c r="R29" t="n">
        <v>17.14</v>
      </c>
      <c r="S29" t="n">
        <v>13.05</v>
      </c>
      <c r="T29" t="n">
        <v>1746.52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103.8585891665985</v>
      </c>
      <c r="AB29" t="n">
        <v>142.1039036152586</v>
      </c>
      <c r="AC29" t="n">
        <v>128.541706498338</v>
      </c>
      <c r="AD29" t="n">
        <v>103858.5891665985</v>
      </c>
      <c r="AE29" t="n">
        <v>142103.9036152586</v>
      </c>
      <c r="AF29" t="n">
        <v>3.333510396804189e-06</v>
      </c>
      <c r="AG29" t="n">
        <v>7</v>
      </c>
      <c r="AH29" t="n">
        <v>128541.706498338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14.3994</v>
      </c>
      <c r="E30" t="n">
        <v>6.94</v>
      </c>
      <c r="F30" t="n">
        <v>4.14</v>
      </c>
      <c r="G30" t="n">
        <v>41.37</v>
      </c>
      <c r="H30" t="n">
        <v>0.66</v>
      </c>
      <c r="I30" t="n">
        <v>6</v>
      </c>
      <c r="J30" t="n">
        <v>215.24</v>
      </c>
      <c r="K30" t="n">
        <v>55.27</v>
      </c>
      <c r="L30" t="n">
        <v>8</v>
      </c>
      <c r="M30" t="n">
        <v>4</v>
      </c>
      <c r="N30" t="n">
        <v>46.97</v>
      </c>
      <c r="O30" t="n">
        <v>26780.06</v>
      </c>
      <c r="P30" t="n">
        <v>53.83</v>
      </c>
      <c r="Q30" t="n">
        <v>203.61</v>
      </c>
      <c r="R30" t="n">
        <v>17.02</v>
      </c>
      <c r="S30" t="n">
        <v>13.05</v>
      </c>
      <c r="T30" t="n">
        <v>1685.66</v>
      </c>
      <c r="U30" t="n">
        <v>0.77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103.7974729108172</v>
      </c>
      <c r="AB30" t="n">
        <v>142.0202816578397</v>
      </c>
      <c r="AC30" t="n">
        <v>128.466065303171</v>
      </c>
      <c r="AD30" t="n">
        <v>103797.4729108172</v>
      </c>
      <c r="AE30" t="n">
        <v>142020.2816578397</v>
      </c>
      <c r="AF30" t="n">
        <v>3.3353634537114e-06</v>
      </c>
      <c r="AG30" t="n">
        <v>7</v>
      </c>
      <c r="AH30" t="n">
        <v>128466.0653031709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14.396</v>
      </c>
      <c r="E31" t="n">
        <v>6.95</v>
      </c>
      <c r="F31" t="n">
        <v>4.14</v>
      </c>
      <c r="G31" t="n">
        <v>41.38</v>
      </c>
      <c r="H31" t="n">
        <v>0.68</v>
      </c>
      <c r="I31" t="n">
        <v>6</v>
      </c>
      <c r="J31" t="n">
        <v>215.65</v>
      </c>
      <c r="K31" t="n">
        <v>55.27</v>
      </c>
      <c r="L31" t="n">
        <v>8.25</v>
      </c>
      <c r="M31" t="n">
        <v>4</v>
      </c>
      <c r="N31" t="n">
        <v>47.12</v>
      </c>
      <c r="O31" t="n">
        <v>26830.34</v>
      </c>
      <c r="P31" t="n">
        <v>53.93</v>
      </c>
      <c r="Q31" t="n">
        <v>203.56</v>
      </c>
      <c r="R31" t="n">
        <v>17.09</v>
      </c>
      <c r="S31" t="n">
        <v>13.05</v>
      </c>
      <c r="T31" t="n">
        <v>1720.99</v>
      </c>
      <c r="U31" t="n">
        <v>0.76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103.8419619407733</v>
      </c>
      <c r="AB31" t="n">
        <v>142.081153511343</v>
      </c>
      <c r="AC31" t="n">
        <v>128.5211276324102</v>
      </c>
      <c r="AD31" t="n">
        <v>103841.9619407733</v>
      </c>
      <c r="AE31" t="n">
        <v>142081.153511343</v>
      </c>
      <c r="AF31" t="n">
        <v>3.334575904525835e-06</v>
      </c>
      <c r="AG31" t="n">
        <v>7</v>
      </c>
      <c r="AH31" t="n">
        <v>128521.1276324101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14.3942</v>
      </c>
      <c r="E32" t="n">
        <v>6.95</v>
      </c>
      <c r="F32" t="n">
        <v>4.14</v>
      </c>
      <c r="G32" t="n">
        <v>41.39</v>
      </c>
      <c r="H32" t="n">
        <v>0.7</v>
      </c>
      <c r="I32" t="n">
        <v>6</v>
      </c>
      <c r="J32" t="n">
        <v>216.05</v>
      </c>
      <c r="K32" t="n">
        <v>55.27</v>
      </c>
      <c r="L32" t="n">
        <v>8.5</v>
      </c>
      <c r="M32" t="n">
        <v>4</v>
      </c>
      <c r="N32" t="n">
        <v>47.28</v>
      </c>
      <c r="O32" t="n">
        <v>26880.68</v>
      </c>
      <c r="P32" t="n">
        <v>53.88</v>
      </c>
      <c r="Q32" t="n">
        <v>203.56</v>
      </c>
      <c r="R32" t="n">
        <v>17.1</v>
      </c>
      <c r="S32" t="n">
        <v>13.05</v>
      </c>
      <c r="T32" t="n">
        <v>1724.79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103.8266048996994</v>
      </c>
      <c r="AB32" t="n">
        <v>142.060141330241</v>
      </c>
      <c r="AC32" t="n">
        <v>128.5021208243817</v>
      </c>
      <c r="AD32" t="n">
        <v>103826.6048996994</v>
      </c>
      <c r="AE32" t="n">
        <v>142060.141330241</v>
      </c>
      <c r="AF32" t="n">
        <v>3.334158966721712e-06</v>
      </c>
      <c r="AG32" t="n">
        <v>7</v>
      </c>
      <c r="AH32" t="n">
        <v>128502.1208243817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14.4323</v>
      </c>
      <c r="E33" t="n">
        <v>6.93</v>
      </c>
      <c r="F33" t="n">
        <v>4.12</v>
      </c>
      <c r="G33" t="n">
        <v>41.21</v>
      </c>
      <c r="H33" t="n">
        <v>0.72</v>
      </c>
      <c r="I33" t="n">
        <v>6</v>
      </c>
      <c r="J33" t="n">
        <v>216.46</v>
      </c>
      <c r="K33" t="n">
        <v>55.27</v>
      </c>
      <c r="L33" t="n">
        <v>8.75</v>
      </c>
      <c r="M33" t="n">
        <v>4</v>
      </c>
      <c r="N33" t="n">
        <v>47.44</v>
      </c>
      <c r="O33" t="n">
        <v>26931.07</v>
      </c>
      <c r="P33" t="n">
        <v>53.35</v>
      </c>
      <c r="Q33" t="n">
        <v>203.56</v>
      </c>
      <c r="R33" t="n">
        <v>16.4</v>
      </c>
      <c r="S33" t="n">
        <v>13.05</v>
      </c>
      <c r="T33" t="n">
        <v>1377.1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103.5135192288327</v>
      </c>
      <c r="AB33" t="n">
        <v>141.6317637029964</v>
      </c>
      <c r="AC33" t="n">
        <v>128.1146269566494</v>
      </c>
      <c r="AD33" t="n">
        <v>103513.5192288327</v>
      </c>
      <c r="AE33" t="n">
        <v>141631.7637029964</v>
      </c>
      <c r="AF33" t="n">
        <v>3.342984150242304e-06</v>
      </c>
      <c r="AG33" t="n">
        <v>7</v>
      </c>
      <c r="AH33" t="n">
        <v>128114.6269566494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14.4098</v>
      </c>
      <c r="E34" t="n">
        <v>6.94</v>
      </c>
      <c r="F34" t="n">
        <v>4.13</v>
      </c>
      <c r="G34" t="n">
        <v>41.32</v>
      </c>
      <c r="H34" t="n">
        <v>0.74</v>
      </c>
      <c r="I34" t="n">
        <v>6</v>
      </c>
      <c r="J34" t="n">
        <v>216.87</v>
      </c>
      <c r="K34" t="n">
        <v>55.27</v>
      </c>
      <c r="L34" t="n">
        <v>9</v>
      </c>
      <c r="M34" t="n">
        <v>4</v>
      </c>
      <c r="N34" t="n">
        <v>47.6</v>
      </c>
      <c r="O34" t="n">
        <v>26981.51</v>
      </c>
      <c r="P34" t="n">
        <v>53.16</v>
      </c>
      <c r="Q34" t="n">
        <v>203.56</v>
      </c>
      <c r="R34" t="n">
        <v>16.91</v>
      </c>
      <c r="S34" t="n">
        <v>13.05</v>
      </c>
      <c r="T34" t="n">
        <v>1627.53</v>
      </c>
      <c r="U34" t="n">
        <v>0.77</v>
      </c>
      <c r="V34" t="n">
        <v>0.9</v>
      </c>
      <c r="W34" t="n">
        <v>0.06</v>
      </c>
      <c r="X34" t="n">
        <v>0.09</v>
      </c>
      <c r="Y34" t="n">
        <v>1</v>
      </c>
      <c r="Z34" t="n">
        <v>10</v>
      </c>
      <c r="AA34" t="n">
        <v>103.5047697681375</v>
      </c>
      <c r="AB34" t="n">
        <v>141.6197923048742</v>
      </c>
      <c r="AC34" t="n">
        <v>128.1037980919621</v>
      </c>
      <c r="AD34" t="n">
        <v>103504.7697681375</v>
      </c>
      <c r="AE34" t="n">
        <v>141619.7923048743</v>
      </c>
      <c r="AF34" t="n">
        <v>3.337772427690774e-06</v>
      </c>
      <c r="AG34" t="n">
        <v>7</v>
      </c>
      <c r="AH34" t="n">
        <v>128103.7980919621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14.3753</v>
      </c>
      <c r="E35" t="n">
        <v>6.96</v>
      </c>
      <c r="F35" t="n">
        <v>4.15</v>
      </c>
      <c r="G35" t="n">
        <v>41.48</v>
      </c>
      <c r="H35" t="n">
        <v>0.76</v>
      </c>
      <c r="I35" t="n">
        <v>6</v>
      </c>
      <c r="J35" t="n">
        <v>217.28</v>
      </c>
      <c r="K35" t="n">
        <v>55.27</v>
      </c>
      <c r="L35" t="n">
        <v>9.25</v>
      </c>
      <c r="M35" t="n">
        <v>4</v>
      </c>
      <c r="N35" t="n">
        <v>47.76</v>
      </c>
      <c r="O35" t="n">
        <v>27032.02</v>
      </c>
      <c r="P35" t="n">
        <v>53.08</v>
      </c>
      <c r="Q35" t="n">
        <v>203.56</v>
      </c>
      <c r="R35" t="n">
        <v>17.46</v>
      </c>
      <c r="S35" t="n">
        <v>13.05</v>
      </c>
      <c r="T35" t="n">
        <v>1903.38</v>
      </c>
      <c r="U35" t="n">
        <v>0.75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103.580302964639</v>
      </c>
      <c r="AB35" t="n">
        <v>141.723140156617</v>
      </c>
      <c r="AC35" t="n">
        <v>128.1972825697842</v>
      </c>
      <c r="AD35" t="n">
        <v>103580.302964639</v>
      </c>
      <c r="AE35" t="n">
        <v>141723.140156617</v>
      </c>
      <c r="AF35" t="n">
        <v>3.329781119778427e-06</v>
      </c>
      <c r="AG35" t="n">
        <v>7</v>
      </c>
      <c r="AH35" t="n">
        <v>128197.2825697842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14.5261</v>
      </c>
      <c r="E36" t="n">
        <v>6.88</v>
      </c>
      <c r="F36" t="n">
        <v>4.12</v>
      </c>
      <c r="G36" t="n">
        <v>49.4</v>
      </c>
      <c r="H36" t="n">
        <v>0.78</v>
      </c>
      <c r="I36" t="n">
        <v>5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52.43</v>
      </c>
      <c r="Q36" t="n">
        <v>203.56</v>
      </c>
      <c r="R36" t="n">
        <v>16.42</v>
      </c>
      <c r="S36" t="n">
        <v>13.05</v>
      </c>
      <c r="T36" t="n">
        <v>1390.07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92.41341707988005</v>
      </c>
      <c r="AB36" t="n">
        <v>126.4441142408616</v>
      </c>
      <c r="AC36" t="n">
        <v>114.376465443176</v>
      </c>
      <c r="AD36" t="n">
        <v>92413.41707988005</v>
      </c>
      <c r="AE36" t="n">
        <v>126444.1142408616</v>
      </c>
      <c r="AF36" t="n">
        <v>3.364711242479351e-06</v>
      </c>
      <c r="AG36" t="n">
        <v>6</v>
      </c>
      <c r="AH36" t="n">
        <v>114376.465443176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14.5138</v>
      </c>
      <c r="E37" t="n">
        <v>6.89</v>
      </c>
      <c r="F37" t="n">
        <v>4.12</v>
      </c>
      <c r="G37" t="n">
        <v>49.47</v>
      </c>
      <c r="H37" t="n">
        <v>0.79</v>
      </c>
      <c r="I37" t="n">
        <v>5</v>
      </c>
      <c r="J37" t="n">
        <v>218.1</v>
      </c>
      <c r="K37" t="n">
        <v>55.27</v>
      </c>
      <c r="L37" t="n">
        <v>9.75</v>
      </c>
      <c r="M37" t="n">
        <v>3</v>
      </c>
      <c r="N37" t="n">
        <v>48.08</v>
      </c>
      <c r="O37" t="n">
        <v>27133.18</v>
      </c>
      <c r="P37" t="n">
        <v>52.47</v>
      </c>
      <c r="Q37" t="n">
        <v>203.6</v>
      </c>
      <c r="R37" t="n">
        <v>16.61</v>
      </c>
      <c r="S37" t="n">
        <v>13.05</v>
      </c>
      <c r="T37" t="n">
        <v>1484.05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92.45172437995427</v>
      </c>
      <c r="AB37" t="n">
        <v>126.4965279788219</v>
      </c>
      <c r="AC37" t="n">
        <v>114.4238768875486</v>
      </c>
      <c r="AD37" t="n">
        <v>92451.72437995428</v>
      </c>
      <c r="AE37" t="n">
        <v>126496.5279788219</v>
      </c>
      <c r="AF37" t="n">
        <v>3.361862167484514e-06</v>
      </c>
      <c r="AG37" t="n">
        <v>6</v>
      </c>
      <c r="AH37" t="n">
        <v>114423.8768875486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14.5243</v>
      </c>
      <c r="E38" t="n">
        <v>6.88</v>
      </c>
      <c r="F38" t="n">
        <v>4.12</v>
      </c>
      <c r="G38" t="n">
        <v>49.41</v>
      </c>
      <c r="H38" t="n">
        <v>0.8100000000000001</v>
      </c>
      <c r="I38" t="n">
        <v>5</v>
      </c>
      <c r="J38" t="n">
        <v>218.51</v>
      </c>
      <c r="K38" t="n">
        <v>55.27</v>
      </c>
      <c r="L38" t="n">
        <v>10</v>
      </c>
      <c r="M38" t="n">
        <v>3</v>
      </c>
      <c r="N38" t="n">
        <v>48.24</v>
      </c>
      <c r="O38" t="n">
        <v>27183.85</v>
      </c>
      <c r="P38" t="n">
        <v>52.59</v>
      </c>
      <c r="Q38" t="n">
        <v>203.58</v>
      </c>
      <c r="R38" t="n">
        <v>16.4</v>
      </c>
      <c r="S38" t="n">
        <v>13.05</v>
      </c>
      <c r="T38" t="n">
        <v>1380.43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92.47677445942058</v>
      </c>
      <c r="AB38" t="n">
        <v>126.5308026026792</v>
      </c>
      <c r="AC38" t="n">
        <v>114.4548803894097</v>
      </c>
      <c r="AD38" t="n">
        <v>92476.77445942059</v>
      </c>
      <c r="AE38" t="n">
        <v>126530.8026026792</v>
      </c>
      <c r="AF38" t="n">
        <v>3.364294304675229e-06</v>
      </c>
      <c r="AG38" t="n">
        <v>6</v>
      </c>
      <c r="AH38" t="n">
        <v>114454.8803894097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14.5214</v>
      </c>
      <c r="E39" t="n">
        <v>6.89</v>
      </c>
      <c r="F39" t="n">
        <v>4.12</v>
      </c>
      <c r="G39" t="n">
        <v>49.43</v>
      </c>
      <c r="H39" t="n">
        <v>0.83</v>
      </c>
      <c r="I39" t="n">
        <v>5</v>
      </c>
      <c r="J39" t="n">
        <v>218.92</v>
      </c>
      <c r="K39" t="n">
        <v>55.27</v>
      </c>
      <c r="L39" t="n">
        <v>10.25</v>
      </c>
      <c r="M39" t="n">
        <v>3</v>
      </c>
      <c r="N39" t="n">
        <v>48.4</v>
      </c>
      <c r="O39" t="n">
        <v>27234.57</v>
      </c>
      <c r="P39" t="n">
        <v>52.46</v>
      </c>
      <c r="Q39" t="n">
        <v>203.56</v>
      </c>
      <c r="R39" t="n">
        <v>16.48</v>
      </c>
      <c r="S39" t="n">
        <v>13.05</v>
      </c>
      <c r="T39" t="n">
        <v>1421.23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92.43356184638816</v>
      </c>
      <c r="AB39" t="n">
        <v>126.4716771991223</v>
      </c>
      <c r="AC39" t="n">
        <v>114.4013978313852</v>
      </c>
      <c r="AD39" t="n">
        <v>92433.56184638815</v>
      </c>
      <c r="AE39" t="n">
        <v>126471.6771991223</v>
      </c>
      <c r="AF39" t="n">
        <v>3.363622571546365e-06</v>
      </c>
      <c r="AG39" t="n">
        <v>6</v>
      </c>
      <c r="AH39" t="n">
        <v>114401.3978313852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14.5378</v>
      </c>
      <c r="E40" t="n">
        <v>6.88</v>
      </c>
      <c r="F40" t="n">
        <v>4.11</v>
      </c>
      <c r="G40" t="n">
        <v>49.33</v>
      </c>
      <c r="H40" t="n">
        <v>0.85</v>
      </c>
      <c r="I40" t="n">
        <v>5</v>
      </c>
      <c r="J40" t="n">
        <v>219.33</v>
      </c>
      <c r="K40" t="n">
        <v>55.27</v>
      </c>
      <c r="L40" t="n">
        <v>10.5</v>
      </c>
      <c r="M40" t="n">
        <v>3</v>
      </c>
      <c r="N40" t="n">
        <v>48.56</v>
      </c>
      <c r="O40" t="n">
        <v>27285.35</v>
      </c>
      <c r="P40" t="n">
        <v>52.27</v>
      </c>
      <c r="Q40" t="n">
        <v>203.56</v>
      </c>
      <c r="R40" t="n">
        <v>16.15</v>
      </c>
      <c r="S40" t="n">
        <v>13.05</v>
      </c>
      <c r="T40" t="n">
        <v>1256.73</v>
      </c>
      <c r="U40" t="n">
        <v>0.8100000000000001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92.31231988536977</v>
      </c>
      <c r="AB40" t="n">
        <v>126.3057885992392</v>
      </c>
      <c r="AC40" t="n">
        <v>114.2513414066488</v>
      </c>
      <c r="AD40" t="n">
        <v>92312.31988536977</v>
      </c>
      <c r="AE40" t="n">
        <v>126305.7885992392</v>
      </c>
      <c r="AF40" t="n">
        <v>3.367421338206146e-06</v>
      </c>
      <c r="AG40" t="n">
        <v>6</v>
      </c>
      <c r="AH40" t="n">
        <v>114251.3414066488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14.5537</v>
      </c>
      <c r="E41" t="n">
        <v>6.87</v>
      </c>
      <c r="F41" t="n">
        <v>4.1</v>
      </c>
      <c r="G41" t="n">
        <v>49.24</v>
      </c>
      <c r="H41" t="n">
        <v>0.87</v>
      </c>
      <c r="I41" t="n">
        <v>5</v>
      </c>
      <c r="J41" t="n">
        <v>219.75</v>
      </c>
      <c r="K41" t="n">
        <v>55.27</v>
      </c>
      <c r="L41" t="n">
        <v>10.75</v>
      </c>
      <c r="M41" t="n">
        <v>3</v>
      </c>
      <c r="N41" t="n">
        <v>48.72</v>
      </c>
      <c r="O41" t="n">
        <v>27336.19</v>
      </c>
      <c r="P41" t="n">
        <v>51.96</v>
      </c>
      <c r="Q41" t="n">
        <v>203.56</v>
      </c>
      <c r="R41" t="n">
        <v>15.98</v>
      </c>
      <c r="S41" t="n">
        <v>13.05</v>
      </c>
      <c r="T41" t="n">
        <v>1172.22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92.14741774317366</v>
      </c>
      <c r="AB41" t="n">
        <v>126.0801622133175</v>
      </c>
      <c r="AC41" t="n">
        <v>114.0472484863308</v>
      </c>
      <c r="AD41" t="n">
        <v>92147.41774317366</v>
      </c>
      <c r="AE41" t="n">
        <v>126080.1622133176</v>
      </c>
      <c r="AF41" t="n">
        <v>3.371104288809228e-06</v>
      </c>
      <c r="AG41" t="n">
        <v>6</v>
      </c>
      <c r="AH41" t="n">
        <v>114047.2484863308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14.5138</v>
      </c>
      <c r="E42" t="n">
        <v>6.89</v>
      </c>
      <c r="F42" t="n">
        <v>4.12</v>
      </c>
      <c r="G42" t="n">
        <v>49.47</v>
      </c>
      <c r="H42" t="n">
        <v>0.89</v>
      </c>
      <c r="I42" t="n">
        <v>5</v>
      </c>
      <c r="J42" t="n">
        <v>220.16</v>
      </c>
      <c r="K42" t="n">
        <v>55.27</v>
      </c>
      <c r="L42" t="n">
        <v>11</v>
      </c>
      <c r="M42" t="n">
        <v>3</v>
      </c>
      <c r="N42" t="n">
        <v>48.89</v>
      </c>
      <c r="O42" t="n">
        <v>27387.08</v>
      </c>
      <c r="P42" t="n">
        <v>51.91</v>
      </c>
      <c r="Q42" t="n">
        <v>203.56</v>
      </c>
      <c r="R42" t="n">
        <v>16.66</v>
      </c>
      <c r="S42" t="n">
        <v>13.05</v>
      </c>
      <c r="T42" t="n">
        <v>1511.69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92.24175202278408</v>
      </c>
      <c r="AB42" t="n">
        <v>126.2092345364152</v>
      </c>
      <c r="AC42" t="n">
        <v>114.1640023280662</v>
      </c>
      <c r="AD42" t="n">
        <v>92241.75202278409</v>
      </c>
      <c r="AE42" t="n">
        <v>126209.2345364152</v>
      </c>
      <c r="AF42" t="n">
        <v>3.361862167484514e-06</v>
      </c>
      <c r="AG42" t="n">
        <v>6</v>
      </c>
      <c r="AH42" t="n">
        <v>114164.0023280662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14.5085</v>
      </c>
      <c r="E43" t="n">
        <v>6.89</v>
      </c>
      <c r="F43" t="n">
        <v>4.12</v>
      </c>
      <c r="G43" t="n">
        <v>49.5</v>
      </c>
      <c r="H43" t="n">
        <v>0.91</v>
      </c>
      <c r="I43" t="n">
        <v>5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51.6</v>
      </c>
      <c r="Q43" t="n">
        <v>203.56</v>
      </c>
      <c r="R43" t="n">
        <v>16.64</v>
      </c>
      <c r="S43" t="n">
        <v>13.05</v>
      </c>
      <c r="T43" t="n">
        <v>1500.61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92.13545965719045</v>
      </c>
      <c r="AB43" t="n">
        <v>126.0638006325218</v>
      </c>
      <c r="AC43" t="n">
        <v>114.0324484318426</v>
      </c>
      <c r="AD43" t="n">
        <v>92135.45965719045</v>
      </c>
      <c r="AE43" t="n">
        <v>126063.8006325218</v>
      </c>
      <c r="AF43" t="n">
        <v>3.360634517283487e-06</v>
      </c>
      <c r="AG43" t="n">
        <v>6</v>
      </c>
      <c r="AH43" t="n">
        <v>114032.4484318426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14.5126</v>
      </c>
      <c r="E44" t="n">
        <v>6.89</v>
      </c>
      <c r="F44" t="n">
        <v>4.12</v>
      </c>
      <c r="G44" t="n">
        <v>49.48</v>
      </c>
      <c r="H44" t="n">
        <v>0.92</v>
      </c>
      <c r="I44" t="n">
        <v>5</v>
      </c>
      <c r="J44" t="n">
        <v>220.99</v>
      </c>
      <c r="K44" t="n">
        <v>55.27</v>
      </c>
      <c r="L44" t="n">
        <v>11.5</v>
      </c>
      <c r="M44" t="n">
        <v>3</v>
      </c>
      <c r="N44" t="n">
        <v>49.21</v>
      </c>
      <c r="O44" t="n">
        <v>27489.03</v>
      </c>
      <c r="P44" t="n">
        <v>51.23</v>
      </c>
      <c r="Q44" t="n">
        <v>203.56</v>
      </c>
      <c r="R44" t="n">
        <v>16.67</v>
      </c>
      <c r="S44" t="n">
        <v>13.05</v>
      </c>
      <c r="T44" t="n">
        <v>1515.65</v>
      </c>
      <c r="U44" t="n">
        <v>0.78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91.98902457590098</v>
      </c>
      <c r="AB44" t="n">
        <v>125.8634416940418</v>
      </c>
      <c r="AC44" t="n">
        <v>113.8512114692455</v>
      </c>
      <c r="AD44" t="n">
        <v>91989.02457590098</v>
      </c>
      <c r="AE44" t="n">
        <v>125863.4416940418</v>
      </c>
      <c r="AF44" t="n">
        <v>3.361584208948433e-06</v>
      </c>
      <c r="AG44" t="n">
        <v>6</v>
      </c>
      <c r="AH44" t="n">
        <v>113851.2114692455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14.5068</v>
      </c>
      <c r="E45" t="n">
        <v>6.89</v>
      </c>
      <c r="F45" t="n">
        <v>4.13</v>
      </c>
      <c r="G45" t="n">
        <v>49.51</v>
      </c>
      <c r="H45" t="n">
        <v>0.9399999999999999</v>
      </c>
      <c r="I45" t="n">
        <v>5</v>
      </c>
      <c r="J45" t="n">
        <v>221.4</v>
      </c>
      <c r="K45" t="n">
        <v>55.27</v>
      </c>
      <c r="L45" t="n">
        <v>11.75</v>
      </c>
      <c r="M45" t="n">
        <v>3</v>
      </c>
      <c r="N45" t="n">
        <v>49.38</v>
      </c>
      <c r="O45" t="n">
        <v>27540.09</v>
      </c>
      <c r="P45" t="n">
        <v>50.97</v>
      </c>
      <c r="Q45" t="n">
        <v>203.56</v>
      </c>
      <c r="R45" t="n">
        <v>16.73</v>
      </c>
      <c r="S45" t="n">
        <v>13.05</v>
      </c>
      <c r="T45" t="n">
        <v>1543.56</v>
      </c>
      <c r="U45" t="n">
        <v>0.78</v>
      </c>
      <c r="V45" t="n">
        <v>0.91</v>
      </c>
      <c r="W45" t="n">
        <v>0.06</v>
      </c>
      <c r="X45" t="n">
        <v>0.09</v>
      </c>
      <c r="Y45" t="n">
        <v>1</v>
      </c>
      <c r="Z45" t="n">
        <v>10</v>
      </c>
      <c r="AA45" t="n">
        <v>91.92142660711252</v>
      </c>
      <c r="AB45" t="n">
        <v>125.7709511709336</v>
      </c>
      <c r="AC45" t="n">
        <v>113.7675481118514</v>
      </c>
      <c r="AD45" t="n">
        <v>91921.42660711252</v>
      </c>
      <c r="AE45" t="n">
        <v>125770.9511709336</v>
      </c>
      <c r="AF45" t="n">
        <v>3.360240742690705e-06</v>
      </c>
      <c r="AG45" t="n">
        <v>6</v>
      </c>
      <c r="AH45" t="n">
        <v>113767.5481118514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14.6478</v>
      </c>
      <c r="E46" t="n">
        <v>6.83</v>
      </c>
      <c r="F46" t="n">
        <v>4.1</v>
      </c>
      <c r="G46" t="n">
        <v>61.5</v>
      </c>
      <c r="H46" t="n">
        <v>0.96</v>
      </c>
      <c r="I46" t="n">
        <v>4</v>
      </c>
      <c r="J46" t="n">
        <v>221.81</v>
      </c>
      <c r="K46" t="n">
        <v>55.27</v>
      </c>
      <c r="L46" t="n">
        <v>12</v>
      </c>
      <c r="M46" t="n">
        <v>2</v>
      </c>
      <c r="N46" t="n">
        <v>49.54</v>
      </c>
      <c r="O46" t="n">
        <v>27591.21</v>
      </c>
      <c r="P46" t="n">
        <v>50.22</v>
      </c>
      <c r="Q46" t="n">
        <v>203.56</v>
      </c>
      <c r="R46" t="n">
        <v>15.83</v>
      </c>
      <c r="S46" t="n">
        <v>13.05</v>
      </c>
      <c r="T46" t="n">
        <v>1097.7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91.32598674789371</v>
      </c>
      <c r="AB46" t="n">
        <v>124.9562440865982</v>
      </c>
      <c r="AC46" t="n">
        <v>113.0305955281962</v>
      </c>
      <c r="AD46" t="n">
        <v>91325.98674789371</v>
      </c>
      <c r="AE46" t="n">
        <v>124956.2440865982</v>
      </c>
      <c r="AF46" t="n">
        <v>3.392900870680295e-06</v>
      </c>
      <c r="AG46" t="n">
        <v>6</v>
      </c>
      <c r="AH46" t="n">
        <v>113030.5955281962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14.6795</v>
      </c>
      <c r="E47" t="n">
        <v>6.81</v>
      </c>
      <c r="F47" t="n">
        <v>4.09</v>
      </c>
      <c r="G47" t="n">
        <v>61.28</v>
      </c>
      <c r="H47" t="n">
        <v>0.98</v>
      </c>
      <c r="I47" t="n">
        <v>4</v>
      </c>
      <c r="J47" t="n">
        <v>222.23</v>
      </c>
      <c r="K47" t="n">
        <v>55.27</v>
      </c>
      <c r="L47" t="n">
        <v>12.25</v>
      </c>
      <c r="M47" t="n">
        <v>2</v>
      </c>
      <c r="N47" t="n">
        <v>49.71</v>
      </c>
      <c r="O47" t="n">
        <v>27642.51</v>
      </c>
      <c r="P47" t="n">
        <v>49.93</v>
      </c>
      <c r="Q47" t="n">
        <v>203.56</v>
      </c>
      <c r="R47" t="n">
        <v>15.31</v>
      </c>
      <c r="S47" t="n">
        <v>13.05</v>
      </c>
      <c r="T47" t="n">
        <v>837.72</v>
      </c>
      <c r="U47" t="n">
        <v>0.85</v>
      </c>
      <c r="V47" t="n">
        <v>0.91</v>
      </c>
      <c r="W47" t="n">
        <v>0.06</v>
      </c>
      <c r="X47" t="n">
        <v>0.04</v>
      </c>
      <c r="Y47" t="n">
        <v>1</v>
      </c>
      <c r="Z47" t="n">
        <v>10</v>
      </c>
      <c r="AA47" t="n">
        <v>91.14254690553224</v>
      </c>
      <c r="AB47" t="n">
        <v>124.7052536014847</v>
      </c>
      <c r="AC47" t="n">
        <v>112.8035592227145</v>
      </c>
      <c r="AD47" t="n">
        <v>91142.54690553225</v>
      </c>
      <c r="AE47" t="n">
        <v>124705.2536014847</v>
      </c>
      <c r="AF47" t="n">
        <v>3.400243608675118e-06</v>
      </c>
      <c r="AG47" t="n">
        <v>6</v>
      </c>
      <c r="AH47" t="n">
        <v>112803.5592227145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14.6783</v>
      </c>
      <c r="E48" t="n">
        <v>6.81</v>
      </c>
      <c r="F48" t="n">
        <v>4.09</v>
      </c>
      <c r="G48" t="n">
        <v>61.29</v>
      </c>
      <c r="H48" t="n">
        <v>1</v>
      </c>
      <c r="I48" t="n">
        <v>4</v>
      </c>
      <c r="J48" t="n">
        <v>222.65</v>
      </c>
      <c r="K48" t="n">
        <v>55.27</v>
      </c>
      <c r="L48" t="n">
        <v>12.5</v>
      </c>
      <c r="M48" t="n">
        <v>2</v>
      </c>
      <c r="N48" t="n">
        <v>49.87</v>
      </c>
      <c r="O48" t="n">
        <v>27693.75</v>
      </c>
      <c r="P48" t="n">
        <v>49.86</v>
      </c>
      <c r="Q48" t="n">
        <v>203.56</v>
      </c>
      <c r="R48" t="n">
        <v>15.44</v>
      </c>
      <c r="S48" t="n">
        <v>13.05</v>
      </c>
      <c r="T48" t="n">
        <v>902.79</v>
      </c>
      <c r="U48" t="n">
        <v>0.85</v>
      </c>
      <c r="V48" t="n">
        <v>0.91</v>
      </c>
      <c r="W48" t="n">
        <v>0.06</v>
      </c>
      <c r="X48" t="n">
        <v>0.05</v>
      </c>
      <c r="Y48" t="n">
        <v>1</v>
      </c>
      <c r="Z48" t="n">
        <v>10</v>
      </c>
      <c r="AA48" t="n">
        <v>91.11873919851362</v>
      </c>
      <c r="AB48" t="n">
        <v>124.6726788464199</v>
      </c>
      <c r="AC48" t="n">
        <v>112.7740933565541</v>
      </c>
      <c r="AD48" t="n">
        <v>91118.73919851362</v>
      </c>
      <c r="AE48" t="n">
        <v>124672.6788464199</v>
      </c>
      <c r="AF48" t="n">
        <v>3.399965650139036e-06</v>
      </c>
      <c r="AG48" t="n">
        <v>6</v>
      </c>
      <c r="AH48" t="n">
        <v>112774.0933565541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14.6502</v>
      </c>
      <c r="E49" t="n">
        <v>6.83</v>
      </c>
      <c r="F49" t="n">
        <v>4.1</v>
      </c>
      <c r="G49" t="n">
        <v>61.48</v>
      </c>
      <c r="H49" t="n">
        <v>1.02</v>
      </c>
      <c r="I49" t="n">
        <v>4</v>
      </c>
      <c r="J49" t="n">
        <v>223.06</v>
      </c>
      <c r="K49" t="n">
        <v>55.27</v>
      </c>
      <c r="L49" t="n">
        <v>12.75</v>
      </c>
      <c r="M49" t="n">
        <v>2</v>
      </c>
      <c r="N49" t="n">
        <v>50.04</v>
      </c>
      <c r="O49" t="n">
        <v>27745.04</v>
      </c>
      <c r="P49" t="n">
        <v>49.94</v>
      </c>
      <c r="Q49" t="n">
        <v>203.56</v>
      </c>
      <c r="R49" t="n">
        <v>15.9</v>
      </c>
      <c r="S49" t="n">
        <v>13.05</v>
      </c>
      <c r="T49" t="n">
        <v>1136.91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91.21765037556561</v>
      </c>
      <c r="AB49" t="n">
        <v>124.8080134825155</v>
      </c>
      <c r="AC49" t="n">
        <v>112.8965118449242</v>
      </c>
      <c r="AD49" t="n">
        <v>91217.65037556562</v>
      </c>
      <c r="AE49" t="n">
        <v>124808.0134825155</v>
      </c>
      <c r="AF49" t="n">
        <v>3.393456787752458e-06</v>
      </c>
      <c r="AG49" t="n">
        <v>6</v>
      </c>
      <c r="AH49" t="n">
        <v>112896.5118449242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14.6532</v>
      </c>
      <c r="E50" t="n">
        <v>6.82</v>
      </c>
      <c r="F50" t="n">
        <v>4.1</v>
      </c>
      <c r="G50" t="n">
        <v>61.46</v>
      </c>
      <c r="H50" t="n">
        <v>1.03</v>
      </c>
      <c r="I50" t="n">
        <v>4</v>
      </c>
      <c r="J50" t="n">
        <v>223.48</v>
      </c>
      <c r="K50" t="n">
        <v>55.27</v>
      </c>
      <c r="L50" t="n">
        <v>13</v>
      </c>
      <c r="M50" t="n">
        <v>2</v>
      </c>
      <c r="N50" t="n">
        <v>50.21</v>
      </c>
      <c r="O50" t="n">
        <v>27796.39</v>
      </c>
      <c r="P50" t="n">
        <v>49.78</v>
      </c>
      <c r="Q50" t="n">
        <v>203.56</v>
      </c>
      <c r="R50" t="n">
        <v>15.81</v>
      </c>
      <c r="S50" t="n">
        <v>13.05</v>
      </c>
      <c r="T50" t="n">
        <v>1089.84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91.15284270450998</v>
      </c>
      <c r="AB50" t="n">
        <v>124.7193407678646</v>
      </c>
      <c r="AC50" t="n">
        <v>112.8163019297066</v>
      </c>
      <c r="AD50" t="n">
        <v>91152.84270450998</v>
      </c>
      <c r="AE50" t="n">
        <v>124719.3407678646</v>
      </c>
      <c r="AF50" t="n">
        <v>3.394151684092662e-06</v>
      </c>
      <c r="AG50" t="n">
        <v>6</v>
      </c>
      <c r="AH50" t="n">
        <v>112816.3019297066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14.6472</v>
      </c>
      <c r="E51" t="n">
        <v>6.83</v>
      </c>
      <c r="F51" t="n">
        <v>4.1</v>
      </c>
      <c r="G51" t="n">
        <v>61.5</v>
      </c>
      <c r="H51" t="n">
        <v>1.05</v>
      </c>
      <c r="I51" t="n">
        <v>4</v>
      </c>
      <c r="J51" t="n">
        <v>223.89</v>
      </c>
      <c r="K51" t="n">
        <v>55.27</v>
      </c>
      <c r="L51" t="n">
        <v>13.25</v>
      </c>
      <c r="M51" t="n">
        <v>2</v>
      </c>
      <c r="N51" t="n">
        <v>50.37</v>
      </c>
      <c r="O51" t="n">
        <v>27847.8</v>
      </c>
      <c r="P51" t="n">
        <v>49.68</v>
      </c>
      <c r="Q51" t="n">
        <v>203.56</v>
      </c>
      <c r="R51" t="n">
        <v>15.92</v>
      </c>
      <c r="S51" t="n">
        <v>13.05</v>
      </c>
      <c r="T51" t="n">
        <v>1144.79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91.12643957537102</v>
      </c>
      <c r="AB51" t="n">
        <v>124.6832148417529</v>
      </c>
      <c r="AC51" t="n">
        <v>112.7836238112799</v>
      </c>
      <c r="AD51" t="n">
        <v>91126.43957537103</v>
      </c>
      <c r="AE51" t="n">
        <v>124683.2148417529</v>
      </c>
      <c r="AF51" t="n">
        <v>3.392761891412254e-06</v>
      </c>
      <c r="AG51" t="n">
        <v>6</v>
      </c>
      <c r="AH51" t="n">
        <v>112783.6238112799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14.6449</v>
      </c>
      <c r="E52" t="n">
        <v>6.83</v>
      </c>
      <c r="F52" t="n">
        <v>4.1</v>
      </c>
      <c r="G52" t="n">
        <v>61.52</v>
      </c>
      <c r="H52" t="n">
        <v>1.07</v>
      </c>
      <c r="I52" t="n">
        <v>4</v>
      </c>
      <c r="J52" t="n">
        <v>224.31</v>
      </c>
      <c r="K52" t="n">
        <v>55.27</v>
      </c>
      <c r="L52" t="n">
        <v>13.5</v>
      </c>
      <c r="M52" t="n">
        <v>2</v>
      </c>
      <c r="N52" t="n">
        <v>50.54</v>
      </c>
      <c r="O52" t="n">
        <v>27899.27</v>
      </c>
      <c r="P52" t="n">
        <v>49.59</v>
      </c>
      <c r="Q52" t="n">
        <v>203.56</v>
      </c>
      <c r="R52" t="n">
        <v>15.91</v>
      </c>
      <c r="S52" t="n">
        <v>13.05</v>
      </c>
      <c r="T52" t="n">
        <v>1139.35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91.09711361071069</v>
      </c>
      <c r="AB52" t="n">
        <v>124.6430897631344</v>
      </c>
      <c r="AC52" t="n">
        <v>112.7473282138488</v>
      </c>
      <c r="AD52" t="n">
        <v>91097.11361071069</v>
      </c>
      <c r="AE52" t="n">
        <v>124643.0897631344</v>
      </c>
      <c r="AF52" t="n">
        <v>3.392229137551431e-06</v>
      </c>
      <c r="AG52" t="n">
        <v>6</v>
      </c>
      <c r="AH52" t="n">
        <v>112747.3282138488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14.6657</v>
      </c>
      <c r="E53" t="n">
        <v>6.82</v>
      </c>
      <c r="F53" t="n">
        <v>4.09</v>
      </c>
      <c r="G53" t="n">
        <v>61.38</v>
      </c>
      <c r="H53" t="n">
        <v>1.09</v>
      </c>
      <c r="I53" t="n">
        <v>4</v>
      </c>
      <c r="J53" t="n">
        <v>224.73</v>
      </c>
      <c r="K53" t="n">
        <v>55.27</v>
      </c>
      <c r="L53" t="n">
        <v>13.75</v>
      </c>
      <c r="M53" t="n">
        <v>2</v>
      </c>
      <c r="N53" t="n">
        <v>50.71</v>
      </c>
      <c r="O53" t="n">
        <v>27950.8</v>
      </c>
      <c r="P53" t="n">
        <v>49.27</v>
      </c>
      <c r="Q53" t="n">
        <v>203.56</v>
      </c>
      <c r="R53" t="n">
        <v>15.57</v>
      </c>
      <c r="S53" t="n">
        <v>13.05</v>
      </c>
      <c r="T53" t="n">
        <v>969.4400000000001</v>
      </c>
      <c r="U53" t="n">
        <v>0.84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90.92232777749857</v>
      </c>
      <c r="AB53" t="n">
        <v>124.4039400751269</v>
      </c>
      <c r="AC53" t="n">
        <v>112.531002636416</v>
      </c>
      <c r="AD53" t="n">
        <v>90922.32777749856</v>
      </c>
      <c r="AE53" t="n">
        <v>124403.9400751269</v>
      </c>
      <c r="AF53" t="n">
        <v>3.397047085510179e-06</v>
      </c>
      <c r="AG53" t="n">
        <v>6</v>
      </c>
      <c r="AH53" t="n">
        <v>112531.002636416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14.6741</v>
      </c>
      <c r="E54" t="n">
        <v>6.81</v>
      </c>
      <c r="F54" t="n">
        <v>4.09</v>
      </c>
      <c r="G54" t="n">
        <v>61.32</v>
      </c>
      <c r="H54" t="n">
        <v>1.11</v>
      </c>
      <c r="I54" t="n">
        <v>4</v>
      </c>
      <c r="J54" t="n">
        <v>225.15</v>
      </c>
      <c r="K54" t="n">
        <v>55.27</v>
      </c>
      <c r="L54" t="n">
        <v>14</v>
      </c>
      <c r="M54" t="n">
        <v>2</v>
      </c>
      <c r="N54" t="n">
        <v>50.88</v>
      </c>
      <c r="O54" t="n">
        <v>28002.38</v>
      </c>
      <c r="P54" t="n">
        <v>48.98</v>
      </c>
      <c r="Q54" t="n">
        <v>203.56</v>
      </c>
      <c r="R54" t="n">
        <v>15.48</v>
      </c>
      <c r="S54" t="n">
        <v>13.05</v>
      </c>
      <c r="T54" t="n">
        <v>927.01</v>
      </c>
      <c r="U54" t="n">
        <v>0.84</v>
      </c>
      <c r="V54" t="n">
        <v>0.91</v>
      </c>
      <c r="W54" t="n">
        <v>0.06</v>
      </c>
      <c r="X54" t="n">
        <v>0.05</v>
      </c>
      <c r="Y54" t="n">
        <v>1</v>
      </c>
      <c r="Z54" t="n">
        <v>10</v>
      </c>
      <c r="AA54" t="n">
        <v>90.79988884222952</v>
      </c>
      <c r="AB54" t="n">
        <v>124.2364137222673</v>
      </c>
      <c r="AC54" t="n">
        <v>112.3794647635485</v>
      </c>
      <c r="AD54" t="n">
        <v>90799.88884222953</v>
      </c>
      <c r="AE54" t="n">
        <v>124236.4137222673</v>
      </c>
      <c r="AF54" t="n">
        <v>3.39899279526275e-06</v>
      </c>
      <c r="AG54" t="n">
        <v>6</v>
      </c>
      <c r="AH54" t="n">
        <v>112379.4647635485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14.6568</v>
      </c>
      <c r="E55" t="n">
        <v>6.82</v>
      </c>
      <c r="F55" t="n">
        <v>4.1</v>
      </c>
      <c r="G55" t="n">
        <v>61.44</v>
      </c>
      <c r="H55" t="n">
        <v>1.12</v>
      </c>
      <c r="I55" t="n">
        <v>4</v>
      </c>
      <c r="J55" t="n">
        <v>225.57</v>
      </c>
      <c r="K55" t="n">
        <v>55.27</v>
      </c>
      <c r="L55" t="n">
        <v>14.25</v>
      </c>
      <c r="M55" t="n">
        <v>2</v>
      </c>
      <c r="N55" t="n">
        <v>51.04</v>
      </c>
      <c r="O55" t="n">
        <v>28054.03</v>
      </c>
      <c r="P55" t="n">
        <v>49.06</v>
      </c>
      <c r="Q55" t="n">
        <v>203.56</v>
      </c>
      <c r="R55" t="n">
        <v>15.76</v>
      </c>
      <c r="S55" t="n">
        <v>13.05</v>
      </c>
      <c r="T55" t="n">
        <v>1065.56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90.87906612747045</v>
      </c>
      <c r="AB55" t="n">
        <v>124.3447475769891</v>
      </c>
      <c r="AC55" t="n">
        <v>112.4774593872233</v>
      </c>
      <c r="AD55" t="n">
        <v>90879.06612747045</v>
      </c>
      <c r="AE55" t="n">
        <v>124344.7475769891</v>
      </c>
      <c r="AF55" t="n">
        <v>3.394985559700907e-06</v>
      </c>
      <c r="AG55" t="n">
        <v>6</v>
      </c>
      <c r="AH55" t="n">
        <v>112477.4593872233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14.6371</v>
      </c>
      <c r="E56" t="n">
        <v>6.83</v>
      </c>
      <c r="F56" t="n">
        <v>4.11</v>
      </c>
      <c r="G56" t="n">
        <v>61.58</v>
      </c>
      <c r="H56" t="n">
        <v>1.14</v>
      </c>
      <c r="I56" t="n">
        <v>4</v>
      </c>
      <c r="J56" t="n">
        <v>225.99</v>
      </c>
      <c r="K56" t="n">
        <v>55.27</v>
      </c>
      <c r="L56" t="n">
        <v>14.5</v>
      </c>
      <c r="M56" t="n">
        <v>2</v>
      </c>
      <c r="N56" t="n">
        <v>51.21</v>
      </c>
      <c r="O56" t="n">
        <v>28105.73</v>
      </c>
      <c r="P56" t="n">
        <v>48.96</v>
      </c>
      <c r="Q56" t="n">
        <v>203.56</v>
      </c>
      <c r="R56" t="n">
        <v>16.06</v>
      </c>
      <c r="S56" t="n">
        <v>13.05</v>
      </c>
      <c r="T56" t="n">
        <v>1214.38</v>
      </c>
      <c r="U56" t="n">
        <v>0.8100000000000001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90.89577923136022</v>
      </c>
      <c r="AB56" t="n">
        <v>124.3676151830612</v>
      </c>
      <c r="AC56" t="n">
        <v>112.4981445410668</v>
      </c>
      <c r="AD56" t="n">
        <v>90895.77923136023</v>
      </c>
      <c r="AE56" t="n">
        <v>124367.6151830613</v>
      </c>
      <c r="AF56" t="n">
        <v>3.390422407066901e-06</v>
      </c>
      <c r="AG56" t="n">
        <v>6</v>
      </c>
      <c r="AH56" t="n">
        <v>112498.1445410668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14.6395</v>
      </c>
      <c r="E57" t="n">
        <v>6.83</v>
      </c>
      <c r="F57" t="n">
        <v>4.1</v>
      </c>
      <c r="G57" t="n">
        <v>61.56</v>
      </c>
      <c r="H57" t="n">
        <v>1.16</v>
      </c>
      <c r="I57" t="n">
        <v>4</v>
      </c>
      <c r="J57" t="n">
        <v>226.41</v>
      </c>
      <c r="K57" t="n">
        <v>55.27</v>
      </c>
      <c r="L57" t="n">
        <v>14.75</v>
      </c>
      <c r="M57" t="n">
        <v>2</v>
      </c>
      <c r="N57" t="n">
        <v>51.38</v>
      </c>
      <c r="O57" t="n">
        <v>28157.49</v>
      </c>
      <c r="P57" t="n">
        <v>48.53</v>
      </c>
      <c r="Q57" t="n">
        <v>203.57</v>
      </c>
      <c r="R57" t="n">
        <v>16.02</v>
      </c>
      <c r="S57" t="n">
        <v>13.05</v>
      </c>
      <c r="T57" t="n">
        <v>1195.68</v>
      </c>
      <c r="U57" t="n">
        <v>0.8100000000000001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90.71273849756695</v>
      </c>
      <c r="AB57" t="n">
        <v>124.1171707758981</v>
      </c>
      <c r="AC57" t="n">
        <v>112.2716021966223</v>
      </c>
      <c r="AD57" t="n">
        <v>90712.73849756694</v>
      </c>
      <c r="AE57" t="n">
        <v>124117.1707758981</v>
      </c>
      <c r="AF57" t="n">
        <v>3.390978324139064e-06</v>
      </c>
      <c r="AG57" t="n">
        <v>6</v>
      </c>
      <c r="AH57" t="n">
        <v>112271.6021966223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14.6437</v>
      </c>
      <c r="E58" t="n">
        <v>6.83</v>
      </c>
      <c r="F58" t="n">
        <v>4.1</v>
      </c>
      <c r="G58" t="n">
        <v>61.53</v>
      </c>
      <c r="H58" t="n">
        <v>1.18</v>
      </c>
      <c r="I58" t="n">
        <v>4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48.15</v>
      </c>
      <c r="Q58" t="n">
        <v>203.56</v>
      </c>
      <c r="R58" t="n">
        <v>15.95</v>
      </c>
      <c r="S58" t="n">
        <v>13.05</v>
      </c>
      <c r="T58" t="n">
        <v>1157.87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90.56412028097719</v>
      </c>
      <c r="AB58" t="n">
        <v>123.9138247753872</v>
      </c>
      <c r="AC58" t="n">
        <v>112.0876632530021</v>
      </c>
      <c r="AD58" t="n">
        <v>90564.12028097719</v>
      </c>
      <c r="AE58" t="n">
        <v>123913.8247753872</v>
      </c>
      <c r="AF58" t="n">
        <v>3.39195117901535e-06</v>
      </c>
      <c r="AG58" t="n">
        <v>6</v>
      </c>
      <c r="AH58" t="n">
        <v>112087.6632530021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14.6532</v>
      </c>
      <c r="E59" t="n">
        <v>6.82</v>
      </c>
      <c r="F59" t="n">
        <v>4.1</v>
      </c>
      <c r="G59" t="n">
        <v>61.46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47.64</v>
      </c>
      <c r="Q59" t="n">
        <v>203.56</v>
      </c>
      <c r="R59" t="n">
        <v>15.75</v>
      </c>
      <c r="S59" t="n">
        <v>13.05</v>
      </c>
      <c r="T59" t="n">
        <v>1062.32</v>
      </c>
      <c r="U59" t="n">
        <v>0.83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90.35808174217472</v>
      </c>
      <c r="AB59" t="n">
        <v>123.6319137568189</v>
      </c>
      <c r="AC59" t="n">
        <v>111.8326574263814</v>
      </c>
      <c r="AD59" t="n">
        <v>90358.08174217472</v>
      </c>
      <c r="AE59" t="n">
        <v>123631.9137568189</v>
      </c>
      <c r="AF59" t="n">
        <v>3.394151684092662e-06</v>
      </c>
      <c r="AG59" t="n">
        <v>6</v>
      </c>
      <c r="AH59" t="n">
        <v>111832.6574263814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14.6651</v>
      </c>
      <c r="E60" t="n">
        <v>6.82</v>
      </c>
      <c r="F60" t="n">
        <v>4.09</v>
      </c>
      <c r="G60" t="n">
        <v>61.38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46.95</v>
      </c>
      <c r="Q60" t="n">
        <v>203.56</v>
      </c>
      <c r="R60" t="n">
        <v>15.63</v>
      </c>
      <c r="S60" t="n">
        <v>13.05</v>
      </c>
      <c r="T60" t="n">
        <v>998.1799999999999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90.06248121730171</v>
      </c>
      <c r="AB60" t="n">
        <v>123.2274600777131</v>
      </c>
      <c r="AC60" t="n">
        <v>111.466804238755</v>
      </c>
      <c r="AD60" t="n">
        <v>90062.48121730171</v>
      </c>
      <c r="AE60" t="n">
        <v>123227.4600777131</v>
      </c>
      <c r="AF60" t="n">
        <v>3.396908106242138e-06</v>
      </c>
      <c r="AG60" t="n">
        <v>6</v>
      </c>
      <c r="AH60" t="n">
        <v>111466.804238755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14.6437</v>
      </c>
      <c r="E61" t="n">
        <v>6.83</v>
      </c>
      <c r="F61" t="n">
        <v>4.1</v>
      </c>
      <c r="G61" t="n">
        <v>61.53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46.53</v>
      </c>
      <c r="Q61" t="n">
        <v>203.56</v>
      </c>
      <c r="R61" t="n">
        <v>16</v>
      </c>
      <c r="S61" t="n">
        <v>13.05</v>
      </c>
      <c r="T61" t="n">
        <v>1187.21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89.96208849403313</v>
      </c>
      <c r="AB61" t="n">
        <v>123.0900983247228</v>
      </c>
      <c r="AC61" t="n">
        <v>111.3425520986816</v>
      </c>
      <c r="AD61" t="n">
        <v>89962.08849403313</v>
      </c>
      <c r="AE61" t="n">
        <v>123090.0983247228</v>
      </c>
      <c r="AF61" t="n">
        <v>3.39195117901535e-06</v>
      </c>
      <c r="AG61" t="n">
        <v>6</v>
      </c>
      <c r="AH61" t="n">
        <v>111342.5520986816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14.6377</v>
      </c>
      <c r="E62" t="n">
        <v>6.83</v>
      </c>
      <c r="F62" t="n">
        <v>4.1</v>
      </c>
      <c r="G62" t="n">
        <v>61.57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46.04</v>
      </c>
      <c r="Q62" t="n">
        <v>203.56</v>
      </c>
      <c r="R62" t="n">
        <v>16.08</v>
      </c>
      <c r="S62" t="n">
        <v>13.05</v>
      </c>
      <c r="T62" t="n">
        <v>1227.42</v>
      </c>
      <c r="U62" t="n">
        <v>0.8100000000000001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89.79018715164321</v>
      </c>
      <c r="AB62" t="n">
        <v>122.854895324313</v>
      </c>
      <c r="AC62" t="n">
        <v>111.1297965425213</v>
      </c>
      <c r="AD62" t="n">
        <v>89790.18715164321</v>
      </c>
      <c r="AE62" t="n">
        <v>122854.895324313</v>
      </c>
      <c r="AF62" t="n">
        <v>3.390561386334941e-06</v>
      </c>
      <c r="AG62" t="n">
        <v>6</v>
      </c>
      <c r="AH62" t="n">
        <v>111129.7965425213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14.7795</v>
      </c>
      <c r="E63" t="n">
        <v>6.77</v>
      </c>
      <c r="F63" t="n">
        <v>4.08</v>
      </c>
      <c r="G63" t="n">
        <v>81.59</v>
      </c>
      <c r="H63" t="n">
        <v>1.26</v>
      </c>
      <c r="I63" t="n">
        <v>3</v>
      </c>
      <c r="J63" t="n">
        <v>228.93</v>
      </c>
      <c r="K63" t="n">
        <v>55.27</v>
      </c>
      <c r="L63" t="n">
        <v>16.25</v>
      </c>
      <c r="M63" t="n">
        <v>1</v>
      </c>
      <c r="N63" t="n">
        <v>52.41</v>
      </c>
      <c r="O63" t="n">
        <v>28469.32</v>
      </c>
      <c r="P63" t="n">
        <v>45.33</v>
      </c>
      <c r="Q63" t="n">
        <v>203.56</v>
      </c>
      <c r="R63" t="n">
        <v>15.23</v>
      </c>
      <c r="S63" t="n">
        <v>13.05</v>
      </c>
      <c r="T63" t="n">
        <v>806.9299999999999</v>
      </c>
      <c r="U63" t="n">
        <v>0.86</v>
      </c>
      <c r="V63" t="n">
        <v>0.92</v>
      </c>
      <c r="W63" t="n">
        <v>0.06</v>
      </c>
      <c r="X63" t="n">
        <v>0.04</v>
      </c>
      <c r="Y63" t="n">
        <v>1</v>
      </c>
      <c r="Z63" t="n">
        <v>10</v>
      </c>
      <c r="AA63" t="n">
        <v>89.25252404270735</v>
      </c>
      <c r="AB63" t="n">
        <v>122.119240938645</v>
      </c>
      <c r="AC63" t="n">
        <v>110.4643519789239</v>
      </c>
      <c r="AD63" t="n">
        <v>89252.52404270734</v>
      </c>
      <c r="AE63" t="n">
        <v>122119.240938645</v>
      </c>
      <c r="AF63" t="n">
        <v>3.423406820015253e-06</v>
      </c>
      <c r="AG63" t="n">
        <v>6</v>
      </c>
      <c r="AH63" t="n">
        <v>110464.3519789239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14.7838</v>
      </c>
      <c r="E64" t="n">
        <v>6.76</v>
      </c>
      <c r="F64" t="n">
        <v>4.08</v>
      </c>
      <c r="G64" t="n">
        <v>81.56</v>
      </c>
      <c r="H64" t="n">
        <v>1.28</v>
      </c>
      <c r="I64" t="n">
        <v>3</v>
      </c>
      <c r="J64" t="n">
        <v>229.36</v>
      </c>
      <c r="K64" t="n">
        <v>55.27</v>
      </c>
      <c r="L64" t="n">
        <v>16.5</v>
      </c>
      <c r="M64" t="n">
        <v>0</v>
      </c>
      <c r="N64" t="n">
        <v>52.58</v>
      </c>
      <c r="O64" t="n">
        <v>28521.51</v>
      </c>
      <c r="P64" t="n">
        <v>45.45</v>
      </c>
      <c r="Q64" t="n">
        <v>203.56</v>
      </c>
      <c r="R64" t="n">
        <v>15.11</v>
      </c>
      <c r="S64" t="n">
        <v>13.05</v>
      </c>
      <c r="T64" t="n">
        <v>744.98</v>
      </c>
      <c r="U64" t="n">
        <v>0.86</v>
      </c>
      <c r="V64" t="n">
        <v>0.92</v>
      </c>
      <c r="W64" t="n">
        <v>0.06</v>
      </c>
      <c r="X64" t="n">
        <v>0.04</v>
      </c>
      <c r="Y64" t="n">
        <v>1</v>
      </c>
      <c r="Z64" t="n">
        <v>10</v>
      </c>
      <c r="AA64" t="n">
        <v>89.28961580793153</v>
      </c>
      <c r="AB64" t="n">
        <v>122.1699915281979</v>
      </c>
      <c r="AC64" t="n">
        <v>110.5102590034387</v>
      </c>
      <c r="AD64" t="n">
        <v>89289.61580793152</v>
      </c>
      <c r="AE64" t="n">
        <v>122169.9915281979</v>
      </c>
      <c r="AF64" t="n">
        <v>3.424402838102879e-06</v>
      </c>
      <c r="AG64" t="n">
        <v>6</v>
      </c>
      <c r="AH64" t="n">
        <v>110510.2590034387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12.81</v>
      </c>
      <c r="E2" t="n">
        <v>7.81</v>
      </c>
      <c r="F2" t="n">
        <v>4.75</v>
      </c>
      <c r="G2" t="n">
        <v>7.92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48.58</v>
      </c>
      <c r="Q2" t="n">
        <v>203.58</v>
      </c>
      <c r="R2" t="n">
        <v>36.32</v>
      </c>
      <c r="S2" t="n">
        <v>13.05</v>
      </c>
      <c r="T2" t="n">
        <v>11185.51</v>
      </c>
      <c r="U2" t="n">
        <v>0.36</v>
      </c>
      <c r="V2" t="n">
        <v>0.79</v>
      </c>
      <c r="W2" t="n">
        <v>0.11</v>
      </c>
      <c r="X2" t="n">
        <v>0.71</v>
      </c>
      <c r="Y2" t="n">
        <v>1</v>
      </c>
      <c r="Z2" t="n">
        <v>10</v>
      </c>
      <c r="AA2" t="n">
        <v>98.8946271023235</v>
      </c>
      <c r="AB2" t="n">
        <v>135.3119917243704</v>
      </c>
      <c r="AC2" t="n">
        <v>122.3980051458059</v>
      </c>
      <c r="AD2" t="n">
        <v>98894.6271023235</v>
      </c>
      <c r="AE2" t="n">
        <v>135311.9917243705</v>
      </c>
      <c r="AF2" t="n">
        <v>3.222435469793475e-06</v>
      </c>
      <c r="AG2" t="n">
        <v>7</v>
      </c>
      <c r="AH2" t="n">
        <v>122398.0051458059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13.4559</v>
      </c>
      <c r="E3" t="n">
        <v>7.43</v>
      </c>
      <c r="F3" t="n">
        <v>4.58</v>
      </c>
      <c r="G3" t="n">
        <v>9.82</v>
      </c>
      <c r="H3" t="n">
        <v>0.18</v>
      </c>
      <c r="I3" t="n">
        <v>28</v>
      </c>
      <c r="J3" t="n">
        <v>124.96</v>
      </c>
      <c r="K3" t="n">
        <v>45</v>
      </c>
      <c r="L3" t="n">
        <v>1.25</v>
      </c>
      <c r="M3" t="n">
        <v>26</v>
      </c>
      <c r="N3" t="n">
        <v>18.71</v>
      </c>
      <c r="O3" t="n">
        <v>15645.96</v>
      </c>
      <c r="P3" t="n">
        <v>46.5</v>
      </c>
      <c r="Q3" t="n">
        <v>203.57</v>
      </c>
      <c r="R3" t="n">
        <v>30.94</v>
      </c>
      <c r="S3" t="n">
        <v>13.05</v>
      </c>
      <c r="T3" t="n">
        <v>8535.57</v>
      </c>
      <c r="U3" t="n">
        <v>0.42</v>
      </c>
      <c r="V3" t="n">
        <v>0.82</v>
      </c>
      <c r="W3" t="n">
        <v>0.1</v>
      </c>
      <c r="X3" t="n">
        <v>0.54</v>
      </c>
      <c r="Y3" t="n">
        <v>1</v>
      </c>
      <c r="Z3" t="n">
        <v>10</v>
      </c>
      <c r="AA3" t="n">
        <v>96.38960331008334</v>
      </c>
      <c r="AB3" t="n">
        <v>131.8845076579792</v>
      </c>
      <c r="AC3" t="n">
        <v>119.2976353482058</v>
      </c>
      <c r="AD3" t="n">
        <v>96389.60331008334</v>
      </c>
      <c r="AE3" t="n">
        <v>131884.5076579791</v>
      </c>
      <c r="AF3" t="n">
        <v>3.384915646994069e-06</v>
      </c>
      <c r="AG3" t="n">
        <v>7</v>
      </c>
      <c r="AH3" t="n">
        <v>119297.6353482058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13.8878</v>
      </c>
      <c r="E4" t="n">
        <v>7.2</v>
      </c>
      <c r="F4" t="n">
        <v>4.48</v>
      </c>
      <c r="G4" t="n">
        <v>11.69</v>
      </c>
      <c r="H4" t="n">
        <v>0.21</v>
      </c>
      <c r="I4" t="n">
        <v>23</v>
      </c>
      <c r="J4" t="n">
        <v>125.29</v>
      </c>
      <c r="K4" t="n">
        <v>45</v>
      </c>
      <c r="L4" t="n">
        <v>1.5</v>
      </c>
      <c r="M4" t="n">
        <v>21</v>
      </c>
      <c r="N4" t="n">
        <v>18.79</v>
      </c>
      <c r="O4" t="n">
        <v>15686.51</v>
      </c>
      <c r="P4" t="n">
        <v>45.13</v>
      </c>
      <c r="Q4" t="n">
        <v>203.59</v>
      </c>
      <c r="R4" t="n">
        <v>27.64</v>
      </c>
      <c r="S4" t="n">
        <v>13.05</v>
      </c>
      <c r="T4" t="n">
        <v>6911.67</v>
      </c>
      <c r="U4" t="n">
        <v>0.47</v>
      </c>
      <c r="V4" t="n">
        <v>0.83</v>
      </c>
      <c r="W4" t="n">
        <v>0.09</v>
      </c>
      <c r="X4" t="n">
        <v>0.44</v>
      </c>
      <c r="Y4" t="n">
        <v>1</v>
      </c>
      <c r="Z4" t="n">
        <v>10</v>
      </c>
      <c r="AA4" t="n">
        <v>94.87449591804604</v>
      </c>
      <c r="AB4" t="n">
        <v>129.8114708823741</v>
      </c>
      <c r="AC4" t="n">
        <v>117.4224462929384</v>
      </c>
      <c r="AD4" t="n">
        <v>94874.49591804604</v>
      </c>
      <c r="AE4" t="n">
        <v>129811.4708823741</v>
      </c>
      <c r="AF4" t="n">
        <v>3.493562788243389e-06</v>
      </c>
      <c r="AG4" t="n">
        <v>7</v>
      </c>
      <c r="AH4" t="n">
        <v>117422.4462929384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14.3776</v>
      </c>
      <c r="E5" t="n">
        <v>6.96</v>
      </c>
      <c r="F5" t="n">
        <v>4.34</v>
      </c>
      <c r="G5" t="n">
        <v>13.7</v>
      </c>
      <c r="H5" t="n">
        <v>0.25</v>
      </c>
      <c r="I5" t="n">
        <v>19</v>
      </c>
      <c r="J5" t="n">
        <v>125.62</v>
      </c>
      <c r="K5" t="n">
        <v>45</v>
      </c>
      <c r="L5" t="n">
        <v>1.75</v>
      </c>
      <c r="M5" t="n">
        <v>17</v>
      </c>
      <c r="N5" t="n">
        <v>18.87</v>
      </c>
      <c r="O5" t="n">
        <v>15727.09</v>
      </c>
      <c r="P5" t="n">
        <v>43.27</v>
      </c>
      <c r="Q5" t="n">
        <v>203.57</v>
      </c>
      <c r="R5" t="n">
        <v>22.93</v>
      </c>
      <c r="S5" t="n">
        <v>13.05</v>
      </c>
      <c r="T5" t="n">
        <v>4574.16</v>
      </c>
      <c r="U5" t="n">
        <v>0.57</v>
      </c>
      <c r="V5" t="n">
        <v>0.86</v>
      </c>
      <c r="W5" t="n">
        <v>0.09</v>
      </c>
      <c r="X5" t="n">
        <v>0.3</v>
      </c>
      <c r="Y5" t="n">
        <v>1</v>
      </c>
      <c r="Z5" t="n">
        <v>10</v>
      </c>
      <c r="AA5" t="n">
        <v>93.10955936499563</v>
      </c>
      <c r="AB5" t="n">
        <v>127.3966068269863</v>
      </c>
      <c r="AC5" t="n">
        <v>115.2380534737131</v>
      </c>
      <c r="AD5" t="n">
        <v>93109.55936499563</v>
      </c>
      <c r="AE5" t="n">
        <v>127396.6068269863</v>
      </c>
      <c r="AF5" t="n">
        <v>3.616775035948685e-06</v>
      </c>
      <c r="AG5" t="n">
        <v>7</v>
      </c>
      <c r="AH5" t="n">
        <v>115238.0534737131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14.3908</v>
      </c>
      <c r="E6" t="n">
        <v>6.95</v>
      </c>
      <c r="F6" t="n">
        <v>4.38</v>
      </c>
      <c r="G6" t="n">
        <v>15.47</v>
      </c>
      <c r="H6" t="n">
        <v>0.28</v>
      </c>
      <c r="I6" t="n">
        <v>17</v>
      </c>
      <c r="J6" t="n">
        <v>125.95</v>
      </c>
      <c r="K6" t="n">
        <v>45</v>
      </c>
      <c r="L6" t="n">
        <v>2</v>
      </c>
      <c r="M6" t="n">
        <v>15</v>
      </c>
      <c r="N6" t="n">
        <v>18.95</v>
      </c>
      <c r="O6" t="n">
        <v>15767.7</v>
      </c>
      <c r="P6" t="n">
        <v>43.41</v>
      </c>
      <c r="Q6" t="n">
        <v>203.57</v>
      </c>
      <c r="R6" t="n">
        <v>24.92</v>
      </c>
      <c r="S6" t="n">
        <v>13.05</v>
      </c>
      <c r="T6" t="n">
        <v>5578.89</v>
      </c>
      <c r="U6" t="n">
        <v>0.52</v>
      </c>
      <c r="V6" t="n">
        <v>0.85</v>
      </c>
      <c r="W6" t="n">
        <v>0.08</v>
      </c>
      <c r="X6" t="n">
        <v>0.34</v>
      </c>
      <c r="Y6" t="n">
        <v>1</v>
      </c>
      <c r="Z6" t="n">
        <v>10</v>
      </c>
      <c r="AA6" t="n">
        <v>93.2028371885512</v>
      </c>
      <c r="AB6" t="n">
        <v>127.5242336603022</v>
      </c>
      <c r="AC6" t="n">
        <v>115.3534997811827</v>
      </c>
      <c r="AD6" t="n">
        <v>93202.8371885512</v>
      </c>
      <c r="AE6" t="n">
        <v>127524.2336603022</v>
      </c>
      <c r="AF6" t="n">
        <v>3.620095578353157e-06</v>
      </c>
      <c r="AG6" t="n">
        <v>7</v>
      </c>
      <c r="AH6" t="n">
        <v>115353.4997811827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14.6092</v>
      </c>
      <c r="E7" t="n">
        <v>6.84</v>
      </c>
      <c r="F7" t="n">
        <v>4.33</v>
      </c>
      <c r="G7" t="n">
        <v>17.32</v>
      </c>
      <c r="H7" t="n">
        <v>0.31</v>
      </c>
      <c r="I7" t="n">
        <v>15</v>
      </c>
      <c r="J7" t="n">
        <v>126.28</v>
      </c>
      <c r="K7" t="n">
        <v>45</v>
      </c>
      <c r="L7" t="n">
        <v>2.25</v>
      </c>
      <c r="M7" t="n">
        <v>13</v>
      </c>
      <c r="N7" t="n">
        <v>19.03</v>
      </c>
      <c r="O7" t="n">
        <v>15808.34</v>
      </c>
      <c r="P7" t="n">
        <v>42.63</v>
      </c>
      <c r="Q7" t="n">
        <v>203.57</v>
      </c>
      <c r="R7" t="n">
        <v>23.03</v>
      </c>
      <c r="S7" t="n">
        <v>13.05</v>
      </c>
      <c r="T7" t="n">
        <v>4644.4</v>
      </c>
      <c r="U7" t="n">
        <v>0.57</v>
      </c>
      <c r="V7" t="n">
        <v>0.86</v>
      </c>
      <c r="W7" t="n">
        <v>0.08</v>
      </c>
      <c r="X7" t="n">
        <v>0.29</v>
      </c>
      <c r="Y7" t="n">
        <v>1</v>
      </c>
      <c r="Z7" t="n">
        <v>10</v>
      </c>
      <c r="AA7" t="n">
        <v>82.69160167009105</v>
      </c>
      <c r="AB7" t="n">
        <v>113.142297500969</v>
      </c>
      <c r="AC7" t="n">
        <v>102.3441554237175</v>
      </c>
      <c r="AD7" t="n">
        <v>82691.60167009104</v>
      </c>
      <c r="AE7" t="n">
        <v>113142.297500969</v>
      </c>
      <c r="AF7" t="n">
        <v>3.675035461772587e-06</v>
      </c>
      <c r="AG7" t="n">
        <v>6</v>
      </c>
      <c r="AH7" t="n">
        <v>102344.1554237175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14.8185</v>
      </c>
      <c r="E8" t="n">
        <v>6.75</v>
      </c>
      <c r="F8" t="n">
        <v>4.28</v>
      </c>
      <c r="G8" t="n">
        <v>19.77</v>
      </c>
      <c r="H8" t="n">
        <v>0.35</v>
      </c>
      <c r="I8" t="n">
        <v>13</v>
      </c>
      <c r="J8" t="n">
        <v>126.61</v>
      </c>
      <c r="K8" t="n">
        <v>45</v>
      </c>
      <c r="L8" t="n">
        <v>2.5</v>
      </c>
      <c r="M8" t="n">
        <v>11</v>
      </c>
      <c r="N8" t="n">
        <v>19.11</v>
      </c>
      <c r="O8" t="n">
        <v>15849</v>
      </c>
      <c r="P8" t="n">
        <v>41.81</v>
      </c>
      <c r="Q8" t="n">
        <v>203.56</v>
      </c>
      <c r="R8" t="n">
        <v>21.6</v>
      </c>
      <c r="S8" t="n">
        <v>13.05</v>
      </c>
      <c r="T8" t="n">
        <v>3939.76</v>
      </c>
      <c r="U8" t="n">
        <v>0.6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81.99893945641017</v>
      </c>
      <c r="AB8" t="n">
        <v>112.1945665021111</v>
      </c>
      <c r="AC8" t="n">
        <v>101.4868745412415</v>
      </c>
      <c r="AD8" t="n">
        <v>81998.93945641017</v>
      </c>
      <c r="AE8" t="n">
        <v>112194.5665021111</v>
      </c>
      <c r="AF8" t="n">
        <v>3.727686183382874e-06</v>
      </c>
      <c r="AG8" t="n">
        <v>6</v>
      </c>
      <c r="AH8" t="n">
        <v>101486.8745412415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14.9328</v>
      </c>
      <c r="E9" t="n">
        <v>6.7</v>
      </c>
      <c r="F9" t="n">
        <v>4.26</v>
      </c>
      <c r="G9" t="n">
        <v>21.29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10</v>
      </c>
      <c r="N9" t="n">
        <v>19.19</v>
      </c>
      <c r="O9" t="n">
        <v>15889.69</v>
      </c>
      <c r="P9" t="n">
        <v>41.23</v>
      </c>
      <c r="Q9" t="n">
        <v>203.56</v>
      </c>
      <c r="R9" t="n">
        <v>20.74</v>
      </c>
      <c r="S9" t="n">
        <v>13.05</v>
      </c>
      <c r="T9" t="n">
        <v>3515.05</v>
      </c>
      <c r="U9" t="n">
        <v>0.63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81.59151580896113</v>
      </c>
      <c r="AB9" t="n">
        <v>111.6371114934089</v>
      </c>
      <c r="AC9" t="n">
        <v>100.9826222561766</v>
      </c>
      <c r="AD9" t="n">
        <v>81591.51580896114</v>
      </c>
      <c r="AE9" t="n">
        <v>111637.1114934089</v>
      </c>
      <c r="AF9" t="n">
        <v>3.756439061930679e-06</v>
      </c>
      <c r="AG9" t="n">
        <v>6</v>
      </c>
      <c r="AH9" t="n">
        <v>100982.6222561766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15.0426</v>
      </c>
      <c r="E10" t="n">
        <v>6.65</v>
      </c>
      <c r="F10" t="n">
        <v>4.23</v>
      </c>
      <c r="G10" t="n">
        <v>23.1</v>
      </c>
      <c r="H10" t="n">
        <v>0.42</v>
      </c>
      <c r="I10" t="n">
        <v>11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40.57</v>
      </c>
      <c r="Q10" t="n">
        <v>203.56</v>
      </c>
      <c r="R10" t="n">
        <v>20.06</v>
      </c>
      <c r="S10" t="n">
        <v>13.05</v>
      </c>
      <c r="T10" t="n">
        <v>3179.52</v>
      </c>
      <c r="U10" t="n">
        <v>0.65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81.15289806467844</v>
      </c>
      <c r="AB10" t="n">
        <v>111.0369753452324</v>
      </c>
      <c r="AC10" t="n">
        <v>100.4397622596856</v>
      </c>
      <c r="AD10" t="n">
        <v>81152.89806467843</v>
      </c>
      <c r="AE10" t="n">
        <v>111036.9753452324</v>
      </c>
      <c r="AF10" t="n">
        <v>3.784059937386052e-06</v>
      </c>
      <c r="AG10" t="n">
        <v>6</v>
      </c>
      <c r="AH10" t="n">
        <v>100439.7622596856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15.2021</v>
      </c>
      <c r="E11" t="n">
        <v>6.58</v>
      </c>
      <c r="F11" t="n">
        <v>4.19</v>
      </c>
      <c r="G11" t="n">
        <v>25.14</v>
      </c>
      <c r="H11" t="n">
        <v>0.45</v>
      </c>
      <c r="I11" t="n">
        <v>10</v>
      </c>
      <c r="J11" t="n">
        <v>127.6</v>
      </c>
      <c r="K11" t="n">
        <v>45</v>
      </c>
      <c r="L11" t="n">
        <v>3.25</v>
      </c>
      <c r="M11" t="n">
        <v>8</v>
      </c>
      <c r="N11" t="n">
        <v>19.35</v>
      </c>
      <c r="O11" t="n">
        <v>15971.17</v>
      </c>
      <c r="P11" t="n">
        <v>40</v>
      </c>
      <c r="Q11" t="n">
        <v>203.56</v>
      </c>
      <c r="R11" t="n">
        <v>18.41</v>
      </c>
      <c r="S11" t="n">
        <v>13.05</v>
      </c>
      <c r="T11" t="n">
        <v>2358.74</v>
      </c>
      <c r="U11" t="n">
        <v>0.71</v>
      </c>
      <c r="V11" t="n">
        <v>0.89</v>
      </c>
      <c r="W11" t="n">
        <v>0.07000000000000001</v>
      </c>
      <c r="X11" t="n">
        <v>0.15</v>
      </c>
      <c r="Y11" t="n">
        <v>1</v>
      </c>
      <c r="Z11" t="n">
        <v>10</v>
      </c>
      <c r="AA11" t="n">
        <v>80.67139880551019</v>
      </c>
      <c r="AB11" t="n">
        <v>110.3781668165906</v>
      </c>
      <c r="AC11" t="n">
        <v>99.84382949237357</v>
      </c>
      <c r="AD11" t="n">
        <v>80671.39880551019</v>
      </c>
      <c r="AE11" t="n">
        <v>110378.1668165906</v>
      </c>
      <c r="AF11" t="n">
        <v>3.824183158106743e-06</v>
      </c>
      <c r="AG11" t="n">
        <v>6</v>
      </c>
      <c r="AH11" t="n">
        <v>99843.82949237357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15.1</v>
      </c>
      <c r="E12" t="n">
        <v>6.62</v>
      </c>
      <c r="F12" t="n">
        <v>4.23</v>
      </c>
      <c r="G12" t="n">
        <v>25.41</v>
      </c>
      <c r="H12" t="n">
        <v>0.48</v>
      </c>
      <c r="I12" t="n">
        <v>10</v>
      </c>
      <c r="J12" t="n">
        <v>127.93</v>
      </c>
      <c r="K12" t="n">
        <v>45</v>
      </c>
      <c r="L12" t="n">
        <v>3.5</v>
      </c>
      <c r="M12" t="n">
        <v>8</v>
      </c>
      <c r="N12" t="n">
        <v>19.43</v>
      </c>
      <c r="O12" t="n">
        <v>16011.95</v>
      </c>
      <c r="P12" t="n">
        <v>39.82</v>
      </c>
      <c r="Q12" t="n">
        <v>203.56</v>
      </c>
      <c r="R12" t="n">
        <v>20.18</v>
      </c>
      <c r="S12" t="n">
        <v>13.05</v>
      </c>
      <c r="T12" t="n">
        <v>3246.29</v>
      </c>
      <c r="U12" t="n">
        <v>0.65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80.80316536467519</v>
      </c>
      <c r="AB12" t="n">
        <v>110.5584556359704</v>
      </c>
      <c r="AC12" t="n">
        <v>100.0069117998688</v>
      </c>
      <c r="AD12" t="n">
        <v>80803.16536467519</v>
      </c>
      <c r="AE12" t="n">
        <v>110558.4556359704</v>
      </c>
      <c r="AF12" t="n">
        <v>3.798499265720645e-06</v>
      </c>
      <c r="AG12" t="n">
        <v>6</v>
      </c>
      <c r="AH12" t="n">
        <v>100006.9117998688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15.222</v>
      </c>
      <c r="E13" t="n">
        <v>6.57</v>
      </c>
      <c r="F13" t="n">
        <v>4.21</v>
      </c>
      <c r="G13" t="n">
        <v>28.05</v>
      </c>
      <c r="H13" t="n">
        <v>0.52</v>
      </c>
      <c r="I13" t="n">
        <v>9</v>
      </c>
      <c r="J13" t="n">
        <v>128.26</v>
      </c>
      <c r="K13" t="n">
        <v>45</v>
      </c>
      <c r="L13" t="n">
        <v>3.75</v>
      </c>
      <c r="M13" t="n">
        <v>7</v>
      </c>
      <c r="N13" t="n">
        <v>19.51</v>
      </c>
      <c r="O13" t="n">
        <v>16052.76</v>
      </c>
      <c r="P13" t="n">
        <v>39.5</v>
      </c>
      <c r="Q13" t="n">
        <v>203.61</v>
      </c>
      <c r="R13" t="n">
        <v>19.23</v>
      </c>
      <c r="S13" t="n">
        <v>13.05</v>
      </c>
      <c r="T13" t="n">
        <v>2776.43</v>
      </c>
      <c r="U13" t="n">
        <v>0.68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80.4950189621144</v>
      </c>
      <c r="AB13" t="n">
        <v>110.1368361335271</v>
      </c>
      <c r="AC13" t="n">
        <v>99.62553107099181</v>
      </c>
      <c r="AD13" t="n">
        <v>80495.01896211439</v>
      </c>
      <c r="AE13" t="n">
        <v>110136.8361335271</v>
      </c>
      <c r="AF13" t="n">
        <v>3.829189127337726e-06</v>
      </c>
      <c r="AG13" t="n">
        <v>6</v>
      </c>
      <c r="AH13" t="n">
        <v>99625.53107099181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15.3387</v>
      </c>
      <c r="E14" t="n">
        <v>6.52</v>
      </c>
      <c r="F14" t="n">
        <v>4.18</v>
      </c>
      <c r="G14" t="n">
        <v>31.37</v>
      </c>
      <c r="H14" t="n">
        <v>0.55</v>
      </c>
      <c r="I14" t="n">
        <v>8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38.69</v>
      </c>
      <c r="Q14" t="n">
        <v>203.56</v>
      </c>
      <c r="R14" t="n">
        <v>18.42</v>
      </c>
      <c r="S14" t="n">
        <v>13.05</v>
      </c>
      <c r="T14" t="n">
        <v>2376.76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80.01039507009932</v>
      </c>
      <c r="AB14" t="n">
        <v>109.4737523443752</v>
      </c>
      <c r="AC14" t="n">
        <v>99.02573106803243</v>
      </c>
      <c r="AD14" t="n">
        <v>80010.39507009932</v>
      </c>
      <c r="AE14" t="n">
        <v>109473.7523443752</v>
      </c>
      <c r="AF14" t="n">
        <v>3.858545740868163e-06</v>
      </c>
      <c r="AG14" t="n">
        <v>6</v>
      </c>
      <c r="AH14" t="n">
        <v>99025.73106803243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15.3538</v>
      </c>
      <c r="E15" t="n">
        <v>6.51</v>
      </c>
      <c r="F15" t="n">
        <v>4.18</v>
      </c>
      <c r="G15" t="n">
        <v>31.32</v>
      </c>
      <c r="H15" t="n">
        <v>0.58</v>
      </c>
      <c r="I15" t="n">
        <v>8</v>
      </c>
      <c r="J15" t="n">
        <v>128.92</v>
      </c>
      <c r="K15" t="n">
        <v>45</v>
      </c>
      <c r="L15" t="n">
        <v>4.25</v>
      </c>
      <c r="M15" t="n">
        <v>6</v>
      </c>
      <c r="N15" t="n">
        <v>19.68</v>
      </c>
      <c r="O15" t="n">
        <v>16134.46</v>
      </c>
      <c r="P15" t="n">
        <v>38.29</v>
      </c>
      <c r="Q15" t="n">
        <v>203.56</v>
      </c>
      <c r="R15" t="n">
        <v>18.28</v>
      </c>
      <c r="S15" t="n">
        <v>13.05</v>
      </c>
      <c r="T15" t="n">
        <v>2305.61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79.84919209853385</v>
      </c>
      <c r="AB15" t="n">
        <v>109.2531873269063</v>
      </c>
      <c r="AC15" t="n">
        <v>98.82621646626571</v>
      </c>
      <c r="AD15" t="n">
        <v>79849.19209853385</v>
      </c>
      <c r="AE15" t="n">
        <v>109253.1873269063</v>
      </c>
      <c r="AF15" t="n">
        <v>3.862344240133884e-06</v>
      </c>
      <c r="AG15" t="n">
        <v>6</v>
      </c>
      <c r="AH15" t="n">
        <v>98826.2164662657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15.4779</v>
      </c>
      <c r="E16" t="n">
        <v>6.46</v>
      </c>
      <c r="F16" t="n">
        <v>4.15</v>
      </c>
      <c r="G16" t="n">
        <v>35.57</v>
      </c>
      <c r="H16" t="n">
        <v>0.62</v>
      </c>
      <c r="I16" t="n">
        <v>7</v>
      </c>
      <c r="J16" t="n">
        <v>129.25</v>
      </c>
      <c r="K16" t="n">
        <v>45</v>
      </c>
      <c r="L16" t="n">
        <v>4.5</v>
      </c>
      <c r="M16" t="n">
        <v>5</v>
      </c>
      <c r="N16" t="n">
        <v>19.76</v>
      </c>
      <c r="O16" t="n">
        <v>16175.36</v>
      </c>
      <c r="P16" t="n">
        <v>37.53</v>
      </c>
      <c r="Q16" t="n">
        <v>203.6</v>
      </c>
      <c r="R16" t="n">
        <v>17.28</v>
      </c>
      <c r="S16" t="n">
        <v>13.05</v>
      </c>
      <c r="T16" t="n">
        <v>1811.95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79.38200818771953</v>
      </c>
      <c r="AB16" t="n">
        <v>108.6139656894309</v>
      </c>
      <c r="AC16" t="n">
        <v>98.2480012447176</v>
      </c>
      <c r="AD16" t="n">
        <v>79382.00818771953</v>
      </c>
      <c r="AE16" t="n">
        <v>108613.9656894309</v>
      </c>
      <c r="AF16" t="n">
        <v>3.893562369860767e-06</v>
      </c>
      <c r="AG16" t="n">
        <v>6</v>
      </c>
      <c r="AH16" t="n">
        <v>98248.0012447176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15.4672</v>
      </c>
      <c r="E17" t="n">
        <v>6.47</v>
      </c>
      <c r="F17" t="n">
        <v>4.15</v>
      </c>
      <c r="G17" t="n">
        <v>35.61</v>
      </c>
      <c r="H17" t="n">
        <v>0.65</v>
      </c>
      <c r="I17" t="n">
        <v>7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37.35</v>
      </c>
      <c r="Q17" t="n">
        <v>203.56</v>
      </c>
      <c r="R17" t="n">
        <v>17.68</v>
      </c>
      <c r="S17" t="n">
        <v>13.05</v>
      </c>
      <c r="T17" t="n">
        <v>2010.15</v>
      </c>
      <c r="U17" t="n">
        <v>0.74</v>
      </c>
      <c r="V17" t="n">
        <v>0.9</v>
      </c>
      <c r="W17" t="n">
        <v>0.06</v>
      </c>
      <c r="X17" t="n">
        <v>0.11</v>
      </c>
      <c r="Y17" t="n">
        <v>1</v>
      </c>
      <c r="Z17" t="n">
        <v>10</v>
      </c>
      <c r="AA17" t="n">
        <v>79.33190850254697</v>
      </c>
      <c r="AB17" t="n">
        <v>108.5454170899357</v>
      </c>
      <c r="AC17" t="n">
        <v>98.18599482734965</v>
      </c>
      <c r="AD17" t="n">
        <v>79331.90850254697</v>
      </c>
      <c r="AE17" t="n">
        <v>108545.4170899357</v>
      </c>
      <c r="AF17" t="n">
        <v>3.890870718063203e-06</v>
      </c>
      <c r="AG17" t="n">
        <v>6</v>
      </c>
      <c r="AH17" t="n">
        <v>98185.99482734964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15.4566</v>
      </c>
      <c r="E18" t="n">
        <v>6.47</v>
      </c>
      <c r="F18" t="n">
        <v>4.16</v>
      </c>
      <c r="G18" t="n">
        <v>35.65</v>
      </c>
      <c r="H18" t="n">
        <v>0.68</v>
      </c>
      <c r="I18" t="n">
        <v>7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36.94</v>
      </c>
      <c r="Q18" t="n">
        <v>203.59</v>
      </c>
      <c r="R18" t="n">
        <v>17.75</v>
      </c>
      <c r="S18" t="n">
        <v>13.05</v>
      </c>
      <c r="T18" t="n">
        <v>2043.11</v>
      </c>
      <c r="U18" t="n">
        <v>0.74</v>
      </c>
      <c r="V18" t="n">
        <v>0.9</v>
      </c>
      <c r="W18" t="n">
        <v>0.06</v>
      </c>
      <c r="X18" t="n">
        <v>0.12</v>
      </c>
      <c r="Y18" t="n">
        <v>1</v>
      </c>
      <c r="Z18" t="n">
        <v>10</v>
      </c>
      <c r="AA18" t="n">
        <v>79.2149488934713</v>
      </c>
      <c r="AB18" t="n">
        <v>108.3853877929047</v>
      </c>
      <c r="AC18" t="n">
        <v>98.04123850182467</v>
      </c>
      <c r="AD18" t="n">
        <v>79214.9488934713</v>
      </c>
      <c r="AE18" t="n">
        <v>108385.3877929047</v>
      </c>
      <c r="AF18" t="n">
        <v>3.888204221889916e-06</v>
      </c>
      <c r="AG18" t="n">
        <v>6</v>
      </c>
      <c r="AH18" t="n">
        <v>98041.23850182467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15.5602</v>
      </c>
      <c r="E19" t="n">
        <v>6.43</v>
      </c>
      <c r="F19" t="n">
        <v>4.14</v>
      </c>
      <c r="G19" t="n">
        <v>41.41</v>
      </c>
      <c r="H19" t="n">
        <v>0.71</v>
      </c>
      <c r="I19" t="n">
        <v>6</v>
      </c>
      <c r="J19" t="n">
        <v>130.25</v>
      </c>
      <c r="K19" t="n">
        <v>45</v>
      </c>
      <c r="L19" t="n">
        <v>5.25</v>
      </c>
      <c r="M19" t="n">
        <v>4</v>
      </c>
      <c r="N19" t="n">
        <v>20</v>
      </c>
      <c r="O19" t="n">
        <v>16298.23</v>
      </c>
      <c r="P19" t="n">
        <v>36.17</v>
      </c>
      <c r="Q19" t="n">
        <v>203.56</v>
      </c>
      <c r="R19" t="n">
        <v>17.17</v>
      </c>
      <c r="S19" t="n">
        <v>13.05</v>
      </c>
      <c r="T19" t="n">
        <v>1760.97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78.79099067366037</v>
      </c>
      <c r="AB19" t="n">
        <v>107.8053094528431</v>
      </c>
      <c r="AC19" t="n">
        <v>97.51652202439327</v>
      </c>
      <c r="AD19" t="n">
        <v>78790.99067366037</v>
      </c>
      <c r="AE19" t="n">
        <v>107805.3094528431</v>
      </c>
      <c r="AF19" t="n">
        <v>3.914265448640158e-06</v>
      </c>
      <c r="AG19" t="n">
        <v>6</v>
      </c>
      <c r="AH19" t="n">
        <v>97516.52202439327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15.5629</v>
      </c>
      <c r="E20" t="n">
        <v>6.43</v>
      </c>
      <c r="F20" t="n">
        <v>4.14</v>
      </c>
      <c r="G20" t="n">
        <v>41.4</v>
      </c>
      <c r="H20" t="n">
        <v>0.74</v>
      </c>
      <c r="I20" t="n">
        <v>6</v>
      </c>
      <c r="J20" t="n">
        <v>130.58</v>
      </c>
      <c r="K20" t="n">
        <v>45</v>
      </c>
      <c r="L20" t="n">
        <v>5.5</v>
      </c>
      <c r="M20" t="n">
        <v>4</v>
      </c>
      <c r="N20" t="n">
        <v>20.09</v>
      </c>
      <c r="O20" t="n">
        <v>16339.24</v>
      </c>
      <c r="P20" t="n">
        <v>36.09</v>
      </c>
      <c r="Q20" t="n">
        <v>203.56</v>
      </c>
      <c r="R20" t="n">
        <v>17.15</v>
      </c>
      <c r="S20" t="n">
        <v>13.05</v>
      </c>
      <c r="T20" t="n">
        <v>1750.9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78.75980100034896</v>
      </c>
      <c r="AB20" t="n">
        <v>107.7626343658272</v>
      </c>
      <c r="AC20" t="n">
        <v>97.47791978778729</v>
      </c>
      <c r="AD20" t="n">
        <v>78759.80100034896</v>
      </c>
      <c r="AE20" t="n">
        <v>107762.6343658272</v>
      </c>
      <c r="AF20" t="n">
        <v>3.914944650495619e-06</v>
      </c>
      <c r="AG20" t="n">
        <v>6</v>
      </c>
      <c r="AH20" t="n">
        <v>97477.91978778728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15.5932</v>
      </c>
      <c r="E21" t="n">
        <v>6.41</v>
      </c>
      <c r="F21" t="n">
        <v>4.13</v>
      </c>
      <c r="G21" t="n">
        <v>41.27</v>
      </c>
      <c r="H21" t="n">
        <v>0.78</v>
      </c>
      <c r="I21" t="n">
        <v>6</v>
      </c>
      <c r="J21" t="n">
        <v>130.92</v>
      </c>
      <c r="K21" t="n">
        <v>45</v>
      </c>
      <c r="L21" t="n">
        <v>5.75</v>
      </c>
      <c r="M21" t="n">
        <v>4</v>
      </c>
      <c r="N21" t="n">
        <v>20.17</v>
      </c>
      <c r="O21" t="n">
        <v>16380.29</v>
      </c>
      <c r="P21" t="n">
        <v>35.68</v>
      </c>
      <c r="Q21" t="n">
        <v>203.56</v>
      </c>
      <c r="R21" t="n">
        <v>16.56</v>
      </c>
      <c r="S21" t="n">
        <v>13.05</v>
      </c>
      <c r="T21" t="n">
        <v>1454.53</v>
      </c>
      <c r="U21" t="n">
        <v>0.79</v>
      </c>
      <c r="V21" t="n">
        <v>0.91</v>
      </c>
      <c r="W21" t="n">
        <v>0.07000000000000001</v>
      </c>
      <c r="X21" t="n">
        <v>0.09</v>
      </c>
      <c r="Y21" t="n">
        <v>1</v>
      </c>
      <c r="Z21" t="n">
        <v>10</v>
      </c>
      <c r="AA21" t="n">
        <v>78.56657106054179</v>
      </c>
      <c r="AB21" t="n">
        <v>107.4982486374798</v>
      </c>
      <c r="AC21" t="n">
        <v>97.2387666622856</v>
      </c>
      <c r="AD21" t="n">
        <v>78566.57106054178</v>
      </c>
      <c r="AE21" t="n">
        <v>107498.2486374798</v>
      </c>
      <c r="AF21" t="n">
        <v>3.922566804651335e-06</v>
      </c>
      <c r="AG21" t="n">
        <v>6</v>
      </c>
      <c r="AH21" t="n">
        <v>97238.7666622856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15.5367</v>
      </c>
      <c r="E22" t="n">
        <v>6.44</v>
      </c>
      <c r="F22" t="n">
        <v>4.15</v>
      </c>
      <c r="G22" t="n">
        <v>41.51</v>
      </c>
      <c r="H22" t="n">
        <v>0.8100000000000001</v>
      </c>
      <c r="I22" t="n">
        <v>6</v>
      </c>
      <c r="J22" t="n">
        <v>131.25</v>
      </c>
      <c r="K22" t="n">
        <v>45</v>
      </c>
      <c r="L22" t="n">
        <v>6</v>
      </c>
      <c r="M22" t="n">
        <v>4</v>
      </c>
      <c r="N22" t="n">
        <v>20.25</v>
      </c>
      <c r="O22" t="n">
        <v>16421.36</v>
      </c>
      <c r="P22" t="n">
        <v>35.16</v>
      </c>
      <c r="Q22" t="n">
        <v>203.56</v>
      </c>
      <c r="R22" t="n">
        <v>17.53</v>
      </c>
      <c r="S22" t="n">
        <v>13.05</v>
      </c>
      <c r="T22" t="n">
        <v>1940.2</v>
      </c>
      <c r="U22" t="n">
        <v>0.74</v>
      </c>
      <c r="V22" t="n">
        <v>0.9</v>
      </c>
      <c r="W22" t="n">
        <v>0.06</v>
      </c>
      <c r="X22" t="n">
        <v>0.11</v>
      </c>
      <c r="Y22" t="n">
        <v>1</v>
      </c>
      <c r="Z22" t="n">
        <v>10</v>
      </c>
      <c r="AA22" t="n">
        <v>78.47949579476726</v>
      </c>
      <c r="AB22" t="n">
        <v>107.3791084173576</v>
      </c>
      <c r="AC22" t="n">
        <v>97.13099701755746</v>
      </c>
      <c r="AD22" t="n">
        <v>78479.49579476727</v>
      </c>
      <c r="AE22" t="n">
        <v>107379.1084173576</v>
      </c>
      <c r="AF22" t="n">
        <v>3.908353876935229e-06</v>
      </c>
      <c r="AG22" t="n">
        <v>6</v>
      </c>
      <c r="AH22" t="n">
        <v>97130.99701755746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15.6801</v>
      </c>
      <c r="E23" t="n">
        <v>6.38</v>
      </c>
      <c r="F23" t="n">
        <v>4.12</v>
      </c>
      <c r="G23" t="n">
        <v>49.41</v>
      </c>
      <c r="H23" t="n">
        <v>0.84</v>
      </c>
      <c r="I23" t="n">
        <v>5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34.34</v>
      </c>
      <c r="Q23" t="n">
        <v>203.56</v>
      </c>
      <c r="R23" t="n">
        <v>16.45</v>
      </c>
      <c r="S23" t="n">
        <v>13.05</v>
      </c>
      <c r="T23" t="n">
        <v>1404.7</v>
      </c>
      <c r="U23" t="n">
        <v>0.79</v>
      </c>
      <c r="V23" t="n">
        <v>0.91</v>
      </c>
      <c r="W23" t="n">
        <v>0.06</v>
      </c>
      <c r="X23" t="n">
        <v>0.08</v>
      </c>
      <c r="Y23" t="n">
        <v>1</v>
      </c>
      <c r="Z23" t="n">
        <v>10</v>
      </c>
      <c r="AA23" t="n">
        <v>77.98592229326945</v>
      </c>
      <c r="AB23" t="n">
        <v>106.7037793776825</v>
      </c>
      <c r="AC23" t="n">
        <v>96.52012043359851</v>
      </c>
      <c r="AD23" t="n">
        <v>77985.92229326945</v>
      </c>
      <c r="AE23" t="n">
        <v>106703.7793776825</v>
      </c>
      <c r="AF23" t="n">
        <v>3.944427042147437e-06</v>
      </c>
      <c r="AG23" t="n">
        <v>6</v>
      </c>
      <c r="AH23" t="n">
        <v>96520.12043359851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15.6815</v>
      </c>
      <c r="E24" t="n">
        <v>6.38</v>
      </c>
      <c r="F24" t="n">
        <v>4.12</v>
      </c>
      <c r="G24" t="n">
        <v>49.4</v>
      </c>
      <c r="H24" t="n">
        <v>0.87</v>
      </c>
      <c r="I24" t="n">
        <v>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34.42</v>
      </c>
      <c r="Q24" t="n">
        <v>203.56</v>
      </c>
      <c r="R24" t="n">
        <v>16.39</v>
      </c>
      <c r="S24" t="n">
        <v>13.05</v>
      </c>
      <c r="T24" t="n">
        <v>1373.56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78.01210183474262</v>
      </c>
      <c r="AB24" t="n">
        <v>106.739599381286</v>
      </c>
      <c r="AC24" t="n">
        <v>96.55252182633174</v>
      </c>
      <c r="AD24" t="n">
        <v>78012.10183474263</v>
      </c>
      <c r="AE24" t="n">
        <v>106739.599381286</v>
      </c>
      <c r="AF24" t="n">
        <v>3.944779220887305e-06</v>
      </c>
      <c r="AG24" t="n">
        <v>6</v>
      </c>
      <c r="AH24" t="n">
        <v>96552.52182633174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15.6849</v>
      </c>
      <c r="E25" t="n">
        <v>6.38</v>
      </c>
      <c r="F25" t="n">
        <v>4.12</v>
      </c>
      <c r="G25" t="n">
        <v>49.39</v>
      </c>
      <c r="H25" t="n">
        <v>0.9</v>
      </c>
      <c r="I25" t="n">
        <v>5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34.28</v>
      </c>
      <c r="Q25" t="n">
        <v>203.56</v>
      </c>
      <c r="R25" t="n">
        <v>16.24</v>
      </c>
      <c r="S25" t="n">
        <v>13.05</v>
      </c>
      <c r="T25" t="n">
        <v>1302.24</v>
      </c>
      <c r="U25" t="n">
        <v>0.8</v>
      </c>
      <c r="V25" t="n">
        <v>0.91</v>
      </c>
      <c r="W25" t="n">
        <v>0.07000000000000001</v>
      </c>
      <c r="X25" t="n">
        <v>0.08</v>
      </c>
      <c r="Y25" t="n">
        <v>1</v>
      </c>
      <c r="Z25" t="n">
        <v>10</v>
      </c>
      <c r="AA25" t="n">
        <v>77.95967907721902</v>
      </c>
      <c r="AB25" t="n">
        <v>106.6678722517133</v>
      </c>
      <c r="AC25" t="n">
        <v>96.48764023333585</v>
      </c>
      <c r="AD25" t="n">
        <v>77959.67907721903</v>
      </c>
      <c r="AE25" t="n">
        <v>106667.8722517133</v>
      </c>
      <c r="AF25" t="n">
        <v>3.945634512112699e-06</v>
      </c>
      <c r="AG25" t="n">
        <v>6</v>
      </c>
      <c r="AH25" t="n">
        <v>96487.64023333586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15.6685</v>
      </c>
      <c r="E26" t="n">
        <v>6.38</v>
      </c>
      <c r="F26" t="n">
        <v>4.12</v>
      </c>
      <c r="G26" t="n">
        <v>49.47</v>
      </c>
      <c r="H26" t="n">
        <v>0.93</v>
      </c>
      <c r="I26" t="n">
        <v>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34.28</v>
      </c>
      <c r="Q26" t="n">
        <v>203.56</v>
      </c>
      <c r="R26" t="n">
        <v>16.42</v>
      </c>
      <c r="S26" t="n">
        <v>13.05</v>
      </c>
      <c r="T26" t="n">
        <v>1389.71</v>
      </c>
      <c r="U26" t="n">
        <v>0.79</v>
      </c>
      <c r="V26" t="n">
        <v>0.91</v>
      </c>
      <c r="W26" t="n">
        <v>0.07000000000000001</v>
      </c>
      <c r="X26" t="n">
        <v>0.08</v>
      </c>
      <c r="Y26" t="n">
        <v>1</v>
      </c>
      <c r="Z26" t="n">
        <v>10</v>
      </c>
      <c r="AA26" t="n">
        <v>77.97820950587615</v>
      </c>
      <c r="AB26" t="n">
        <v>106.6932264017068</v>
      </c>
      <c r="AC26" t="n">
        <v>96.51057461883876</v>
      </c>
      <c r="AD26" t="n">
        <v>77978.20950587615</v>
      </c>
      <c r="AE26" t="n">
        <v>106693.2264017068</v>
      </c>
      <c r="AF26" t="n">
        <v>3.941508989731386e-06</v>
      </c>
      <c r="AG26" t="n">
        <v>6</v>
      </c>
      <c r="AH26" t="n">
        <v>96510.57461883876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15.687</v>
      </c>
      <c r="E27" t="n">
        <v>6.37</v>
      </c>
      <c r="F27" t="n">
        <v>4.11</v>
      </c>
      <c r="G27" t="n">
        <v>49.38</v>
      </c>
      <c r="H27" t="n">
        <v>0.96</v>
      </c>
      <c r="I27" t="n">
        <v>5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34.1</v>
      </c>
      <c r="Q27" t="n">
        <v>203.56</v>
      </c>
      <c r="R27" t="n">
        <v>16.16</v>
      </c>
      <c r="S27" t="n">
        <v>13.05</v>
      </c>
      <c r="T27" t="n">
        <v>1259.96</v>
      </c>
      <c r="U27" t="n">
        <v>0.8100000000000001</v>
      </c>
      <c r="V27" t="n">
        <v>0.91</v>
      </c>
      <c r="W27" t="n">
        <v>0.07000000000000001</v>
      </c>
      <c r="X27" t="n">
        <v>0.07000000000000001</v>
      </c>
      <c r="Y27" t="n">
        <v>1</v>
      </c>
      <c r="Z27" t="n">
        <v>10</v>
      </c>
      <c r="AA27" t="n">
        <v>77.88076476300168</v>
      </c>
      <c r="AB27" t="n">
        <v>106.5598982055474</v>
      </c>
      <c r="AC27" t="n">
        <v>96.38997107859342</v>
      </c>
      <c r="AD27" t="n">
        <v>77880.76476300167</v>
      </c>
      <c r="AE27" t="n">
        <v>106559.8982055474</v>
      </c>
      <c r="AF27" t="n">
        <v>3.946162780222502e-06</v>
      </c>
      <c r="AG27" t="n">
        <v>6</v>
      </c>
      <c r="AH27" t="n">
        <v>96389.97107859341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15.689</v>
      </c>
      <c r="E28" t="n">
        <v>6.37</v>
      </c>
      <c r="F28" t="n">
        <v>4.11</v>
      </c>
      <c r="G28" t="n">
        <v>49.37</v>
      </c>
      <c r="H28" t="n">
        <v>0.99</v>
      </c>
      <c r="I28" t="n">
        <v>5</v>
      </c>
      <c r="J28" t="n">
        <v>133.25</v>
      </c>
      <c r="K28" t="n">
        <v>45</v>
      </c>
      <c r="L28" t="n">
        <v>7.5</v>
      </c>
      <c r="M28" t="n">
        <v>0</v>
      </c>
      <c r="N28" t="n">
        <v>20.76</v>
      </c>
      <c r="O28" t="n">
        <v>16668.43</v>
      </c>
      <c r="P28" t="n">
        <v>34.03</v>
      </c>
      <c r="Q28" t="n">
        <v>203.56</v>
      </c>
      <c r="R28" t="n">
        <v>16.13</v>
      </c>
      <c r="S28" t="n">
        <v>13.05</v>
      </c>
      <c r="T28" t="n">
        <v>1242.6</v>
      </c>
      <c r="U28" t="n">
        <v>0.8100000000000001</v>
      </c>
      <c r="V28" t="n">
        <v>0.91</v>
      </c>
      <c r="W28" t="n">
        <v>0.07000000000000001</v>
      </c>
      <c r="X28" t="n">
        <v>0.07000000000000001</v>
      </c>
      <c r="Y28" t="n">
        <v>1</v>
      </c>
      <c r="Z28" t="n">
        <v>10</v>
      </c>
      <c r="AA28" t="n">
        <v>77.85423744586556</v>
      </c>
      <c r="AB28" t="n">
        <v>106.5236023599392</v>
      </c>
      <c r="AC28" t="n">
        <v>96.3571392575485</v>
      </c>
      <c r="AD28" t="n">
        <v>77854.23744586557</v>
      </c>
      <c r="AE28" t="n">
        <v>106523.6023599392</v>
      </c>
      <c r="AF28" t="n">
        <v>3.946665892708027e-06</v>
      </c>
      <c r="AG28" t="n">
        <v>6</v>
      </c>
      <c r="AH28" t="n">
        <v>96357.13925754849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8.572900000000001</v>
      </c>
      <c r="E2" t="n">
        <v>11.66</v>
      </c>
      <c r="F2" t="n">
        <v>5.42</v>
      </c>
      <c r="G2" t="n">
        <v>4.86</v>
      </c>
      <c r="H2" t="n">
        <v>0.07000000000000001</v>
      </c>
      <c r="I2" t="n">
        <v>67</v>
      </c>
      <c r="J2" t="n">
        <v>263.32</v>
      </c>
      <c r="K2" t="n">
        <v>59.89</v>
      </c>
      <c r="L2" t="n">
        <v>1</v>
      </c>
      <c r="M2" t="n">
        <v>65</v>
      </c>
      <c r="N2" t="n">
        <v>67.43000000000001</v>
      </c>
      <c r="O2" t="n">
        <v>32710.1</v>
      </c>
      <c r="P2" t="n">
        <v>91.03</v>
      </c>
      <c r="Q2" t="n">
        <v>203.76</v>
      </c>
      <c r="R2" t="n">
        <v>57.34</v>
      </c>
      <c r="S2" t="n">
        <v>13.05</v>
      </c>
      <c r="T2" t="n">
        <v>21537.92</v>
      </c>
      <c r="U2" t="n">
        <v>0.23</v>
      </c>
      <c r="V2" t="n">
        <v>0.6899999999999999</v>
      </c>
      <c r="W2" t="n">
        <v>0.16</v>
      </c>
      <c r="X2" t="n">
        <v>1.38</v>
      </c>
      <c r="Y2" t="n">
        <v>1</v>
      </c>
      <c r="Z2" t="n">
        <v>10</v>
      </c>
      <c r="AA2" t="n">
        <v>199.4656779099535</v>
      </c>
      <c r="AB2" t="n">
        <v>272.917740320923</v>
      </c>
      <c r="AC2" t="n">
        <v>246.8708542272284</v>
      </c>
      <c r="AD2" t="n">
        <v>199465.6779099535</v>
      </c>
      <c r="AE2" t="n">
        <v>272917.740320923</v>
      </c>
      <c r="AF2" t="n">
        <v>1.906051267503466e-06</v>
      </c>
      <c r="AG2" t="n">
        <v>11</v>
      </c>
      <c r="AH2" t="n">
        <v>246870.8542272284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9.587</v>
      </c>
      <c r="E3" t="n">
        <v>10.43</v>
      </c>
      <c r="F3" t="n">
        <v>5.05</v>
      </c>
      <c r="G3" t="n">
        <v>6.06</v>
      </c>
      <c r="H3" t="n">
        <v>0.08</v>
      </c>
      <c r="I3" t="n">
        <v>50</v>
      </c>
      <c r="J3" t="n">
        <v>263.79</v>
      </c>
      <c r="K3" t="n">
        <v>59.89</v>
      </c>
      <c r="L3" t="n">
        <v>1.25</v>
      </c>
      <c r="M3" t="n">
        <v>48</v>
      </c>
      <c r="N3" t="n">
        <v>67.65000000000001</v>
      </c>
      <c r="O3" t="n">
        <v>32767.75</v>
      </c>
      <c r="P3" t="n">
        <v>84.56999999999999</v>
      </c>
      <c r="Q3" t="n">
        <v>203.68</v>
      </c>
      <c r="R3" t="n">
        <v>45.52</v>
      </c>
      <c r="S3" t="n">
        <v>13.05</v>
      </c>
      <c r="T3" t="n">
        <v>15717.04</v>
      </c>
      <c r="U3" t="n">
        <v>0.29</v>
      </c>
      <c r="V3" t="n">
        <v>0.74</v>
      </c>
      <c r="W3" t="n">
        <v>0.13</v>
      </c>
      <c r="X3" t="n">
        <v>1.01</v>
      </c>
      <c r="Y3" t="n">
        <v>1</v>
      </c>
      <c r="Z3" t="n">
        <v>10</v>
      </c>
      <c r="AA3" t="n">
        <v>175.466749820317</v>
      </c>
      <c r="AB3" t="n">
        <v>240.0813481507148</v>
      </c>
      <c r="AC3" t="n">
        <v>217.1683212395685</v>
      </c>
      <c r="AD3" t="n">
        <v>175466.749820317</v>
      </c>
      <c r="AE3" t="n">
        <v>240081.3481507148</v>
      </c>
      <c r="AF3" t="n">
        <v>2.131520664134158e-06</v>
      </c>
      <c r="AG3" t="n">
        <v>10</v>
      </c>
      <c r="AH3" t="n">
        <v>217168.3212395685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10.2954</v>
      </c>
      <c r="E4" t="n">
        <v>9.710000000000001</v>
      </c>
      <c r="F4" t="n">
        <v>4.84</v>
      </c>
      <c r="G4" t="n">
        <v>7.26</v>
      </c>
      <c r="H4" t="n">
        <v>0.1</v>
      </c>
      <c r="I4" t="n">
        <v>40</v>
      </c>
      <c r="J4" t="n">
        <v>264.25</v>
      </c>
      <c r="K4" t="n">
        <v>59.89</v>
      </c>
      <c r="L4" t="n">
        <v>1.5</v>
      </c>
      <c r="M4" t="n">
        <v>38</v>
      </c>
      <c r="N4" t="n">
        <v>67.87</v>
      </c>
      <c r="O4" t="n">
        <v>32825.49</v>
      </c>
      <c r="P4" t="n">
        <v>80.86</v>
      </c>
      <c r="Q4" t="n">
        <v>203.62</v>
      </c>
      <c r="R4" t="n">
        <v>38.95</v>
      </c>
      <c r="S4" t="n">
        <v>13.05</v>
      </c>
      <c r="T4" t="n">
        <v>12481.36</v>
      </c>
      <c r="U4" t="n">
        <v>0.34</v>
      </c>
      <c r="V4" t="n">
        <v>0.77</v>
      </c>
      <c r="W4" t="n">
        <v>0.12</v>
      </c>
      <c r="X4" t="n">
        <v>0.8</v>
      </c>
      <c r="Y4" t="n">
        <v>1</v>
      </c>
      <c r="Z4" t="n">
        <v>10</v>
      </c>
      <c r="AA4" t="n">
        <v>157.4809750189476</v>
      </c>
      <c r="AB4" t="n">
        <v>215.4724175911102</v>
      </c>
      <c r="AC4" t="n">
        <v>194.9080324737137</v>
      </c>
      <c r="AD4" t="n">
        <v>157480.9750189476</v>
      </c>
      <c r="AE4" t="n">
        <v>215472.4175911102</v>
      </c>
      <c r="AF4" t="n">
        <v>2.289022410089372e-06</v>
      </c>
      <c r="AG4" t="n">
        <v>9</v>
      </c>
      <c r="AH4" t="n">
        <v>194908.0324737137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10.7617</v>
      </c>
      <c r="E5" t="n">
        <v>9.289999999999999</v>
      </c>
      <c r="F5" t="n">
        <v>4.72</v>
      </c>
      <c r="G5" t="n">
        <v>8.33</v>
      </c>
      <c r="H5" t="n">
        <v>0.12</v>
      </c>
      <c r="I5" t="n">
        <v>34</v>
      </c>
      <c r="J5" t="n">
        <v>264.72</v>
      </c>
      <c r="K5" t="n">
        <v>59.89</v>
      </c>
      <c r="L5" t="n">
        <v>1.75</v>
      </c>
      <c r="M5" t="n">
        <v>32</v>
      </c>
      <c r="N5" t="n">
        <v>68.09</v>
      </c>
      <c r="O5" t="n">
        <v>32883.31</v>
      </c>
      <c r="P5" t="n">
        <v>78.73999999999999</v>
      </c>
      <c r="Q5" t="n">
        <v>203.56</v>
      </c>
      <c r="R5" t="n">
        <v>35.42</v>
      </c>
      <c r="S5" t="n">
        <v>13.05</v>
      </c>
      <c r="T5" t="n">
        <v>10742.68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153.5899681047507</v>
      </c>
      <c r="AB5" t="n">
        <v>210.1485702719987</v>
      </c>
      <c r="AC5" t="n">
        <v>190.0922856706699</v>
      </c>
      <c r="AD5" t="n">
        <v>153589.9681047507</v>
      </c>
      <c r="AE5" t="n">
        <v>210148.5702719987</v>
      </c>
      <c r="AF5" t="n">
        <v>2.392696978326125e-06</v>
      </c>
      <c r="AG5" t="n">
        <v>9</v>
      </c>
      <c r="AH5" t="n">
        <v>190092.2856706699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11.2052</v>
      </c>
      <c r="E6" t="n">
        <v>8.92</v>
      </c>
      <c r="F6" t="n">
        <v>4.61</v>
      </c>
      <c r="G6" t="n">
        <v>9.529999999999999</v>
      </c>
      <c r="H6" t="n">
        <v>0.13</v>
      </c>
      <c r="I6" t="n">
        <v>29</v>
      </c>
      <c r="J6" t="n">
        <v>265.19</v>
      </c>
      <c r="K6" t="n">
        <v>59.89</v>
      </c>
      <c r="L6" t="n">
        <v>2</v>
      </c>
      <c r="M6" t="n">
        <v>27</v>
      </c>
      <c r="N6" t="n">
        <v>68.31</v>
      </c>
      <c r="O6" t="n">
        <v>32941.21</v>
      </c>
      <c r="P6" t="n">
        <v>76.7</v>
      </c>
      <c r="Q6" t="n">
        <v>203.58</v>
      </c>
      <c r="R6" t="n">
        <v>31.6</v>
      </c>
      <c r="S6" t="n">
        <v>13.05</v>
      </c>
      <c r="T6" t="n">
        <v>8861.35</v>
      </c>
      <c r="U6" t="n">
        <v>0.41</v>
      </c>
      <c r="V6" t="n">
        <v>0.8100000000000001</v>
      </c>
      <c r="W6" t="n">
        <v>0.1</v>
      </c>
      <c r="X6" t="n">
        <v>0.5600000000000001</v>
      </c>
      <c r="Y6" t="n">
        <v>1</v>
      </c>
      <c r="Z6" t="n">
        <v>10</v>
      </c>
      <c r="AA6" t="n">
        <v>139.2056214999775</v>
      </c>
      <c r="AB6" t="n">
        <v>190.4672726547729</v>
      </c>
      <c r="AC6" t="n">
        <v>172.2893434751512</v>
      </c>
      <c r="AD6" t="n">
        <v>139205.6214999775</v>
      </c>
      <c r="AE6" t="n">
        <v>190467.2726547729</v>
      </c>
      <c r="AF6" t="n">
        <v>2.491302320408477e-06</v>
      </c>
      <c r="AG6" t="n">
        <v>8</v>
      </c>
      <c r="AH6" t="n">
        <v>172289.3434751513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11.5759</v>
      </c>
      <c r="E7" t="n">
        <v>8.640000000000001</v>
      </c>
      <c r="F7" t="n">
        <v>4.52</v>
      </c>
      <c r="G7" t="n">
        <v>10.85</v>
      </c>
      <c r="H7" t="n">
        <v>0.15</v>
      </c>
      <c r="I7" t="n">
        <v>25</v>
      </c>
      <c r="J7" t="n">
        <v>265.66</v>
      </c>
      <c r="K7" t="n">
        <v>59.89</v>
      </c>
      <c r="L7" t="n">
        <v>2.25</v>
      </c>
      <c r="M7" t="n">
        <v>23</v>
      </c>
      <c r="N7" t="n">
        <v>68.53</v>
      </c>
      <c r="O7" t="n">
        <v>32999.19</v>
      </c>
      <c r="P7" t="n">
        <v>75.18000000000001</v>
      </c>
      <c r="Q7" t="n">
        <v>203.59</v>
      </c>
      <c r="R7" t="n">
        <v>28.99</v>
      </c>
      <c r="S7" t="n">
        <v>13.05</v>
      </c>
      <c r="T7" t="n">
        <v>7577.06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136.6554513023082</v>
      </c>
      <c r="AB7" t="n">
        <v>186.9780172847547</v>
      </c>
      <c r="AC7" t="n">
        <v>169.1330977404457</v>
      </c>
      <c r="AD7" t="n">
        <v>136655.4513023082</v>
      </c>
      <c r="AE7" t="n">
        <v>186978.0172847547</v>
      </c>
      <c r="AF7" t="n">
        <v>2.573721712313612e-06</v>
      </c>
      <c r="AG7" t="n">
        <v>8</v>
      </c>
      <c r="AH7" t="n">
        <v>169133.0977404458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11.7712</v>
      </c>
      <c r="E8" t="n">
        <v>8.5</v>
      </c>
      <c r="F8" t="n">
        <v>4.48</v>
      </c>
      <c r="G8" t="n">
        <v>11.69</v>
      </c>
      <c r="H8" t="n">
        <v>0.17</v>
      </c>
      <c r="I8" t="n">
        <v>23</v>
      </c>
      <c r="J8" t="n">
        <v>266.13</v>
      </c>
      <c r="K8" t="n">
        <v>59.89</v>
      </c>
      <c r="L8" t="n">
        <v>2.5</v>
      </c>
      <c r="M8" t="n">
        <v>21</v>
      </c>
      <c r="N8" t="n">
        <v>68.75</v>
      </c>
      <c r="O8" t="n">
        <v>33057.26</v>
      </c>
      <c r="P8" t="n">
        <v>74.36</v>
      </c>
      <c r="Q8" t="n">
        <v>203.63</v>
      </c>
      <c r="R8" t="n">
        <v>27.64</v>
      </c>
      <c r="S8" t="n">
        <v>13.05</v>
      </c>
      <c r="T8" t="n">
        <v>6909.15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135.3869688461294</v>
      </c>
      <c r="AB8" t="n">
        <v>185.2424236267154</v>
      </c>
      <c r="AC8" t="n">
        <v>167.5631467052082</v>
      </c>
      <c r="AD8" t="n">
        <v>135386.9688461294</v>
      </c>
      <c r="AE8" t="n">
        <v>185242.4236267154</v>
      </c>
      <c r="AF8" t="n">
        <v>2.61714363634672e-06</v>
      </c>
      <c r="AG8" t="n">
        <v>8</v>
      </c>
      <c r="AH8" t="n">
        <v>167563.1467052082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12.0992</v>
      </c>
      <c r="E9" t="n">
        <v>8.26</v>
      </c>
      <c r="F9" t="n">
        <v>4.4</v>
      </c>
      <c r="G9" t="n">
        <v>13.2</v>
      </c>
      <c r="H9" t="n">
        <v>0.18</v>
      </c>
      <c r="I9" t="n">
        <v>20</v>
      </c>
      <c r="J9" t="n">
        <v>266.6</v>
      </c>
      <c r="K9" t="n">
        <v>59.89</v>
      </c>
      <c r="L9" t="n">
        <v>2.75</v>
      </c>
      <c r="M9" t="n">
        <v>18</v>
      </c>
      <c r="N9" t="n">
        <v>68.97</v>
      </c>
      <c r="O9" t="n">
        <v>33115.41</v>
      </c>
      <c r="P9" t="n">
        <v>72.91</v>
      </c>
      <c r="Q9" t="n">
        <v>203.62</v>
      </c>
      <c r="R9" t="n">
        <v>25.1</v>
      </c>
      <c r="S9" t="n">
        <v>13.05</v>
      </c>
      <c r="T9" t="n">
        <v>5655.35</v>
      </c>
      <c r="U9" t="n">
        <v>0.52</v>
      </c>
      <c r="V9" t="n">
        <v>0.85</v>
      </c>
      <c r="W9" t="n">
        <v>0.09</v>
      </c>
      <c r="X9" t="n">
        <v>0.36</v>
      </c>
      <c r="Y9" t="n">
        <v>1</v>
      </c>
      <c r="Z9" t="n">
        <v>10</v>
      </c>
      <c r="AA9" t="n">
        <v>133.2834639328605</v>
      </c>
      <c r="AB9" t="n">
        <v>182.364315404295</v>
      </c>
      <c r="AC9" t="n">
        <v>164.9597210920844</v>
      </c>
      <c r="AD9" t="n">
        <v>133283.4639328605</v>
      </c>
      <c r="AE9" t="n">
        <v>182364.315404295</v>
      </c>
      <c r="AF9" t="n">
        <v>2.690069345936372e-06</v>
      </c>
      <c r="AG9" t="n">
        <v>8</v>
      </c>
      <c r="AH9" t="n">
        <v>164959.7210920844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12.267</v>
      </c>
      <c r="E10" t="n">
        <v>8.15</v>
      </c>
      <c r="F10" t="n">
        <v>4.34</v>
      </c>
      <c r="G10" t="n">
        <v>13.7</v>
      </c>
      <c r="H10" t="n">
        <v>0.2</v>
      </c>
      <c r="I10" t="n">
        <v>19</v>
      </c>
      <c r="J10" t="n">
        <v>267.08</v>
      </c>
      <c r="K10" t="n">
        <v>59.89</v>
      </c>
      <c r="L10" t="n">
        <v>3</v>
      </c>
      <c r="M10" t="n">
        <v>17</v>
      </c>
      <c r="N10" t="n">
        <v>69.19</v>
      </c>
      <c r="O10" t="n">
        <v>33173.65</v>
      </c>
      <c r="P10" t="n">
        <v>71.73</v>
      </c>
      <c r="Q10" t="n">
        <v>203.65</v>
      </c>
      <c r="R10" t="n">
        <v>23.28</v>
      </c>
      <c r="S10" t="n">
        <v>13.05</v>
      </c>
      <c r="T10" t="n">
        <v>4749.71</v>
      </c>
      <c r="U10" t="n">
        <v>0.5600000000000001</v>
      </c>
      <c r="V10" t="n">
        <v>0.86</v>
      </c>
      <c r="W10" t="n">
        <v>0.08</v>
      </c>
      <c r="X10" t="n">
        <v>0.3</v>
      </c>
      <c r="Y10" t="n">
        <v>1</v>
      </c>
      <c r="Z10" t="n">
        <v>10</v>
      </c>
      <c r="AA10" t="n">
        <v>132.0087375113152</v>
      </c>
      <c r="AB10" t="n">
        <v>180.6201784773768</v>
      </c>
      <c r="AC10" t="n">
        <v>163.3820421455592</v>
      </c>
      <c r="AD10" t="n">
        <v>132008.7375113152</v>
      </c>
      <c r="AE10" t="n">
        <v>180620.1784773768</v>
      </c>
      <c r="AF10" t="n">
        <v>2.727377071756933e-06</v>
      </c>
      <c r="AG10" t="n">
        <v>8</v>
      </c>
      <c r="AH10" t="n">
        <v>163382.0421455592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12.3618</v>
      </c>
      <c r="E11" t="n">
        <v>8.09</v>
      </c>
      <c r="F11" t="n">
        <v>4.38</v>
      </c>
      <c r="G11" t="n">
        <v>15.45</v>
      </c>
      <c r="H11" t="n">
        <v>0.22</v>
      </c>
      <c r="I11" t="n">
        <v>17</v>
      </c>
      <c r="J11" t="n">
        <v>267.55</v>
      </c>
      <c r="K11" t="n">
        <v>59.89</v>
      </c>
      <c r="L11" t="n">
        <v>3.25</v>
      </c>
      <c r="M11" t="n">
        <v>15</v>
      </c>
      <c r="N11" t="n">
        <v>69.41</v>
      </c>
      <c r="O11" t="n">
        <v>33231.97</v>
      </c>
      <c r="P11" t="n">
        <v>72.25</v>
      </c>
      <c r="Q11" t="n">
        <v>203.56</v>
      </c>
      <c r="R11" t="n">
        <v>24.56</v>
      </c>
      <c r="S11" t="n">
        <v>13.05</v>
      </c>
      <c r="T11" t="n">
        <v>5400.7</v>
      </c>
      <c r="U11" t="n">
        <v>0.53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132.0096560473103</v>
      </c>
      <c r="AB11" t="n">
        <v>180.6214352588484</v>
      </c>
      <c r="AC11" t="n">
        <v>163.383178981571</v>
      </c>
      <c r="AD11" t="n">
        <v>132009.6560473103</v>
      </c>
      <c r="AE11" t="n">
        <v>180621.4352588484</v>
      </c>
      <c r="AF11" t="n">
        <v>2.748454380504186e-06</v>
      </c>
      <c r="AG11" t="n">
        <v>8</v>
      </c>
      <c r="AH11" t="n">
        <v>163383.178981571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12.4866</v>
      </c>
      <c r="E12" t="n">
        <v>8.01</v>
      </c>
      <c r="F12" t="n">
        <v>4.35</v>
      </c>
      <c r="G12" t="n">
        <v>16.3</v>
      </c>
      <c r="H12" t="n">
        <v>0.23</v>
      </c>
      <c r="I12" t="n">
        <v>16</v>
      </c>
      <c r="J12" t="n">
        <v>268.02</v>
      </c>
      <c r="K12" t="n">
        <v>59.89</v>
      </c>
      <c r="L12" t="n">
        <v>3.5</v>
      </c>
      <c r="M12" t="n">
        <v>14</v>
      </c>
      <c r="N12" t="n">
        <v>69.64</v>
      </c>
      <c r="O12" t="n">
        <v>33290.38</v>
      </c>
      <c r="P12" t="n">
        <v>71.63</v>
      </c>
      <c r="Q12" t="n">
        <v>203.59</v>
      </c>
      <c r="R12" t="n">
        <v>23.59</v>
      </c>
      <c r="S12" t="n">
        <v>13.05</v>
      </c>
      <c r="T12" t="n">
        <v>4919.18</v>
      </c>
      <c r="U12" t="n">
        <v>0.55</v>
      </c>
      <c r="V12" t="n">
        <v>0.86</v>
      </c>
      <c r="W12" t="n">
        <v>0.08</v>
      </c>
      <c r="X12" t="n">
        <v>0.31</v>
      </c>
      <c r="Y12" t="n">
        <v>1</v>
      </c>
      <c r="Z12" t="n">
        <v>10</v>
      </c>
      <c r="AA12" t="n">
        <v>120.2553019963429</v>
      </c>
      <c r="AB12" t="n">
        <v>164.5386094808205</v>
      </c>
      <c r="AC12" t="n">
        <v>148.8352755234053</v>
      </c>
      <c r="AD12" t="n">
        <v>120255.3019963429</v>
      </c>
      <c r="AE12" t="n">
        <v>164538.6094808205</v>
      </c>
      <c r="AF12" t="n">
        <v>2.776201723665127e-06</v>
      </c>
      <c r="AG12" t="n">
        <v>7</v>
      </c>
      <c r="AH12" t="n">
        <v>148835.2755234053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12.5997</v>
      </c>
      <c r="E13" t="n">
        <v>7.94</v>
      </c>
      <c r="F13" t="n">
        <v>4.33</v>
      </c>
      <c r="G13" t="n">
        <v>17.3</v>
      </c>
      <c r="H13" t="n">
        <v>0.25</v>
      </c>
      <c r="I13" t="n">
        <v>15</v>
      </c>
      <c r="J13" t="n">
        <v>268.5</v>
      </c>
      <c r="K13" t="n">
        <v>59.89</v>
      </c>
      <c r="L13" t="n">
        <v>3.75</v>
      </c>
      <c r="M13" t="n">
        <v>13</v>
      </c>
      <c r="N13" t="n">
        <v>69.86</v>
      </c>
      <c r="O13" t="n">
        <v>33348.87</v>
      </c>
      <c r="P13" t="n">
        <v>71.23999999999999</v>
      </c>
      <c r="Q13" t="n">
        <v>203.57</v>
      </c>
      <c r="R13" t="n">
        <v>22.9</v>
      </c>
      <c r="S13" t="n">
        <v>13.05</v>
      </c>
      <c r="T13" t="n">
        <v>4580.86</v>
      </c>
      <c r="U13" t="n">
        <v>0.57</v>
      </c>
      <c r="V13" t="n">
        <v>0.86</v>
      </c>
      <c r="W13" t="n">
        <v>0.08</v>
      </c>
      <c r="X13" t="n">
        <v>0.28</v>
      </c>
      <c r="Y13" t="n">
        <v>1</v>
      </c>
      <c r="Z13" t="n">
        <v>10</v>
      </c>
      <c r="AA13" t="n">
        <v>119.661995108001</v>
      </c>
      <c r="AB13" t="n">
        <v>163.7268208213389</v>
      </c>
      <c r="AC13" t="n">
        <v>148.1009628342318</v>
      </c>
      <c r="AD13" t="n">
        <v>119661.995108001</v>
      </c>
      <c r="AE13" t="n">
        <v>163726.8208213389</v>
      </c>
      <c r="AF13" t="n">
        <v>2.80134775340473e-06</v>
      </c>
      <c r="AG13" t="n">
        <v>7</v>
      </c>
      <c r="AH13" t="n">
        <v>148100.9628342318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4.3</v>
      </c>
      <c r="G14" t="n">
        <v>18.45</v>
      </c>
      <c r="H14" t="n">
        <v>0.26</v>
      </c>
      <c r="I14" t="n">
        <v>14</v>
      </c>
      <c r="J14" t="n">
        <v>268.97</v>
      </c>
      <c r="K14" t="n">
        <v>59.89</v>
      </c>
      <c r="L14" t="n">
        <v>4</v>
      </c>
      <c r="M14" t="n">
        <v>12</v>
      </c>
      <c r="N14" t="n">
        <v>70.09</v>
      </c>
      <c r="O14" t="n">
        <v>33407.45</v>
      </c>
      <c r="P14" t="n">
        <v>70.72</v>
      </c>
      <c r="Q14" t="n">
        <v>203.56</v>
      </c>
      <c r="R14" t="n">
        <v>22.31</v>
      </c>
      <c r="S14" t="n">
        <v>13.05</v>
      </c>
      <c r="T14" t="n">
        <v>4289.65</v>
      </c>
      <c r="U14" t="n">
        <v>0.58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118.9981846624432</v>
      </c>
      <c r="AB14" t="n">
        <v>162.8185660844773</v>
      </c>
      <c r="AC14" t="n">
        <v>147.2793906547124</v>
      </c>
      <c r="AD14" t="n">
        <v>118998.1846624432</v>
      </c>
      <c r="AE14" t="n">
        <v>162818.5660844773</v>
      </c>
      <c r="AF14" t="n">
        <v>2.826582716936515e-06</v>
      </c>
      <c r="AG14" t="n">
        <v>7</v>
      </c>
      <c r="AH14" t="n">
        <v>147279.3906547124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12.8338</v>
      </c>
      <c r="E15" t="n">
        <v>7.79</v>
      </c>
      <c r="F15" t="n">
        <v>4.28</v>
      </c>
      <c r="G15" t="n">
        <v>19.76</v>
      </c>
      <c r="H15" t="n">
        <v>0.28</v>
      </c>
      <c r="I15" t="n">
        <v>13</v>
      </c>
      <c r="J15" t="n">
        <v>269.45</v>
      </c>
      <c r="K15" t="n">
        <v>59.89</v>
      </c>
      <c r="L15" t="n">
        <v>4.25</v>
      </c>
      <c r="M15" t="n">
        <v>11</v>
      </c>
      <c r="N15" t="n">
        <v>70.31</v>
      </c>
      <c r="O15" t="n">
        <v>33466.11</v>
      </c>
      <c r="P15" t="n">
        <v>70.31</v>
      </c>
      <c r="Q15" t="n">
        <v>203.56</v>
      </c>
      <c r="R15" t="n">
        <v>21.53</v>
      </c>
      <c r="S15" t="n">
        <v>13.05</v>
      </c>
      <c r="T15" t="n">
        <v>3902.57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118.3945432535526</v>
      </c>
      <c r="AB15" t="n">
        <v>161.9926372780541</v>
      </c>
      <c r="AC15" t="n">
        <v>146.5322873343757</v>
      </c>
      <c r="AD15" t="n">
        <v>118394.5432535526</v>
      </c>
      <c r="AE15" t="n">
        <v>161992.6372780541</v>
      </c>
      <c r="AF15" t="n">
        <v>2.853396255279541e-06</v>
      </c>
      <c r="AG15" t="n">
        <v>7</v>
      </c>
      <c r="AH15" t="n">
        <v>146532.2873343757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12.8278</v>
      </c>
      <c r="E16" t="n">
        <v>7.8</v>
      </c>
      <c r="F16" t="n">
        <v>4.29</v>
      </c>
      <c r="G16" t="n">
        <v>19.78</v>
      </c>
      <c r="H16" t="n">
        <v>0.3</v>
      </c>
      <c r="I16" t="n">
        <v>13</v>
      </c>
      <c r="J16" t="n">
        <v>269.92</v>
      </c>
      <c r="K16" t="n">
        <v>59.89</v>
      </c>
      <c r="L16" t="n">
        <v>4.5</v>
      </c>
      <c r="M16" t="n">
        <v>11</v>
      </c>
      <c r="N16" t="n">
        <v>70.54000000000001</v>
      </c>
      <c r="O16" t="n">
        <v>33524.86</v>
      </c>
      <c r="P16" t="n">
        <v>70.14</v>
      </c>
      <c r="Q16" t="n">
        <v>203.57</v>
      </c>
      <c r="R16" t="n">
        <v>21.56</v>
      </c>
      <c r="S16" t="n">
        <v>13.05</v>
      </c>
      <c r="T16" t="n">
        <v>3921.8</v>
      </c>
      <c r="U16" t="n">
        <v>0.61</v>
      </c>
      <c r="V16" t="n">
        <v>0.87</v>
      </c>
      <c r="W16" t="n">
        <v>0.08</v>
      </c>
      <c r="X16" t="n">
        <v>0.24</v>
      </c>
      <c r="Y16" t="n">
        <v>1</v>
      </c>
      <c r="Z16" t="n">
        <v>10</v>
      </c>
      <c r="AA16" t="n">
        <v>118.3650702993722</v>
      </c>
      <c r="AB16" t="n">
        <v>161.9523110818896</v>
      </c>
      <c r="AC16" t="n">
        <v>146.4958098137749</v>
      </c>
      <c r="AD16" t="n">
        <v>118365.0702993722</v>
      </c>
      <c r="AE16" t="n">
        <v>161952.3110818896</v>
      </c>
      <c r="AF16" t="n">
        <v>2.852062248396803e-06</v>
      </c>
      <c r="AG16" t="n">
        <v>7</v>
      </c>
      <c r="AH16" t="n">
        <v>146495.8098137749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12.951</v>
      </c>
      <c r="E17" t="n">
        <v>7.72</v>
      </c>
      <c r="F17" t="n">
        <v>4.26</v>
      </c>
      <c r="G17" t="n">
        <v>21.31</v>
      </c>
      <c r="H17" t="n">
        <v>0.31</v>
      </c>
      <c r="I17" t="n">
        <v>12</v>
      </c>
      <c r="J17" t="n">
        <v>270.4</v>
      </c>
      <c r="K17" t="n">
        <v>59.89</v>
      </c>
      <c r="L17" t="n">
        <v>4.75</v>
      </c>
      <c r="M17" t="n">
        <v>10</v>
      </c>
      <c r="N17" t="n">
        <v>70.76000000000001</v>
      </c>
      <c r="O17" t="n">
        <v>33583.7</v>
      </c>
      <c r="P17" t="n">
        <v>69.65000000000001</v>
      </c>
      <c r="Q17" t="n">
        <v>203.57</v>
      </c>
      <c r="R17" t="n">
        <v>20.93</v>
      </c>
      <c r="S17" t="n">
        <v>13.05</v>
      </c>
      <c r="T17" t="n">
        <v>3611.46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117.7074495569406</v>
      </c>
      <c r="AB17" t="n">
        <v>161.0525253699155</v>
      </c>
      <c r="AC17" t="n">
        <v>145.6818983872941</v>
      </c>
      <c r="AD17" t="n">
        <v>117707.4495569406</v>
      </c>
      <c r="AE17" t="n">
        <v>161052.5253699155</v>
      </c>
      <c r="AF17" t="n">
        <v>2.879453856389014e-06</v>
      </c>
      <c r="AG17" t="n">
        <v>7</v>
      </c>
      <c r="AH17" t="n">
        <v>145681.8983872941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13.07</v>
      </c>
      <c r="E18" t="n">
        <v>7.65</v>
      </c>
      <c r="F18" t="n">
        <v>4.24</v>
      </c>
      <c r="G18" t="n">
        <v>23.14</v>
      </c>
      <c r="H18" t="n">
        <v>0.33</v>
      </c>
      <c r="I18" t="n">
        <v>11</v>
      </c>
      <c r="J18" t="n">
        <v>270.88</v>
      </c>
      <c r="K18" t="n">
        <v>59.89</v>
      </c>
      <c r="L18" t="n">
        <v>5</v>
      </c>
      <c r="M18" t="n">
        <v>9</v>
      </c>
      <c r="N18" t="n">
        <v>70.98999999999999</v>
      </c>
      <c r="O18" t="n">
        <v>33642.62</v>
      </c>
      <c r="P18" t="n">
        <v>69.23</v>
      </c>
      <c r="Q18" t="n">
        <v>203.56</v>
      </c>
      <c r="R18" t="n">
        <v>20.34</v>
      </c>
      <c r="S18" t="n">
        <v>13.05</v>
      </c>
      <c r="T18" t="n">
        <v>3320.31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117.1272814367355</v>
      </c>
      <c r="AB18" t="n">
        <v>160.2587137526402</v>
      </c>
      <c r="AC18" t="n">
        <v>144.9638470366498</v>
      </c>
      <c r="AD18" t="n">
        <v>117127.2814367355</v>
      </c>
      <c r="AE18" t="n">
        <v>160258.7137526402</v>
      </c>
      <c r="AF18" t="n">
        <v>2.905911659563309e-06</v>
      </c>
      <c r="AG18" t="n">
        <v>7</v>
      </c>
      <c r="AH18" t="n">
        <v>144963.8470366498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13.0709</v>
      </c>
      <c r="E19" t="n">
        <v>7.65</v>
      </c>
      <c r="F19" t="n">
        <v>4.24</v>
      </c>
      <c r="G19" t="n">
        <v>23.13</v>
      </c>
      <c r="H19" t="n">
        <v>0.34</v>
      </c>
      <c r="I19" t="n">
        <v>11</v>
      </c>
      <c r="J19" t="n">
        <v>271.36</v>
      </c>
      <c r="K19" t="n">
        <v>59.89</v>
      </c>
      <c r="L19" t="n">
        <v>5.25</v>
      </c>
      <c r="M19" t="n">
        <v>9</v>
      </c>
      <c r="N19" t="n">
        <v>71.22</v>
      </c>
      <c r="O19" t="n">
        <v>33701.64</v>
      </c>
      <c r="P19" t="n">
        <v>69.27</v>
      </c>
      <c r="Q19" t="n">
        <v>203.56</v>
      </c>
      <c r="R19" t="n">
        <v>20.29</v>
      </c>
      <c r="S19" t="n">
        <v>13.05</v>
      </c>
      <c r="T19" t="n">
        <v>3297.18</v>
      </c>
      <c r="U19" t="n">
        <v>0.64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117.1412650447656</v>
      </c>
      <c r="AB19" t="n">
        <v>160.2778467420603</v>
      </c>
      <c r="AC19" t="n">
        <v>144.9811540004129</v>
      </c>
      <c r="AD19" t="n">
        <v>117141.2650447656</v>
      </c>
      <c r="AE19" t="n">
        <v>160277.8467420603</v>
      </c>
      <c r="AF19" t="n">
        <v>2.906111760595719e-06</v>
      </c>
      <c r="AG19" t="n">
        <v>7</v>
      </c>
      <c r="AH19" t="n">
        <v>144981.1540004129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13.2251</v>
      </c>
      <c r="E20" t="n">
        <v>7.56</v>
      </c>
      <c r="F20" t="n">
        <v>4.2</v>
      </c>
      <c r="G20" t="n">
        <v>25.22</v>
      </c>
      <c r="H20" t="n">
        <v>0.36</v>
      </c>
      <c r="I20" t="n">
        <v>10</v>
      </c>
      <c r="J20" t="n">
        <v>271.84</v>
      </c>
      <c r="K20" t="n">
        <v>59.89</v>
      </c>
      <c r="L20" t="n">
        <v>5.5</v>
      </c>
      <c r="M20" t="n">
        <v>8</v>
      </c>
      <c r="N20" t="n">
        <v>71.45</v>
      </c>
      <c r="O20" t="n">
        <v>33760.74</v>
      </c>
      <c r="P20" t="n">
        <v>68.48999999999999</v>
      </c>
      <c r="Q20" t="n">
        <v>203.6</v>
      </c>
      <c r="R20" t="n">
        <v>18.91</v>
      </c>
      <c r="S20" t="n">
        <v>13.05</v>
      </c>
      <c r="T20" t="n">
        <v>2607.65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116.2752167286334</v>
      </c>
      <c r="AB20" t="n">
        <v>159.0928812285736</v>
      </c>
      <c r="AC20" t="n">
        <v>143.9092799324235</v>
      </c>
      <c r="AD20" t="n">
        <v>116275.2167286334</v>
      </c>
      <c r="AE20" t="n">
        <v>159092.8812285736</v>
      </c>
      <c r="AF20" t="n">
        <v>2.940395737482075e-06</v>
      </c>
      <c r="AG20" t="n">
        <v>7</v>
      </c>
      <c r="AH20" t="n">
        <v>143909.2799324235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13.2543</v>
      </c>
      <c r="E21" t="n">
        <v>7.54</v>
      </c>
      <c r="F21" t="n">
        <v>4.19</v>
      </c>
      <c r="G21" t="n">
        <v>25.12</v>
      </c>
      <c r="H21" t="n">
        <v>0.38</v>
      </c>
      <c r="I21" t="n">
        <v>10</v>
      </c>
      <c r="J21" t="n">
        <v>272.32</v>
      </c>
      <c r="K21" t="n">
        <v>59.89</v>
      </c>
      <c r="L21" t="n">
        <v>5.75</v>
      </c>
      <c r="M21" t="n">
        <v>8</v>
      </c>
      <c r="N21" t="n">
        <v>71.68000000000001</v>
      </c>
      <c r="O21" t="n">
        <v>33820.05</v>
      </c>
      <c r="P21" t="n">
        <v>68.02</v>
      </c>
      <c r="Q21" t="n">
        <v>203.56</v>
      </c>
      <c r="R21" t="n">
        <v>18.62</v>
      </c>
      <c r="S21" t="n">
        <v>13.05</v>
      </c>
      <c r="T21" t="n">
        <v>2467.23</v>
      </c>
      <c r="U21" t="n">
        <v>0.7</v>
      </c>
      <c r="V21" t="n">
        <v>0.89</v>
      </c>
      <c r="W21" t="n">
        <v>0.06</v>
      </c>
      <c r="X21" t="n">
        <v>0.15</v>
      </c>
      <c r="Y21" t="n">
        <v>1</v>
      </c>
      <c r="Z21" t="n">
        <v>10</v>
      </c>
      <c r="AA21" t="n">
        <v>115.9755448547821</v>
      </c>
      <c r="AB21" t="n">
        <v>158.6828569501805</v>
      </c>
      <c r="AC21" t="n">
        <v>143.5383877956874</v>
      </c>
      <c r="AD21" t="n">
        <v>115975.5448547821</v>
      </c>
      <c r="AE21" t="n">
        <v>158682.8569501805</v>
      </c>
      <c r="AF21" t="n">
        <v>2.946887904311398e-06</v>
      </c>
      <c r="AG21" t="n">
        <v>7</v>
      </c>
      <c r="AH21" t="n">
        <v>143538.3877956874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13.1516</v>
      </c>
      <c r="E22" t="n">
        <v>7.6</v>
      </c>
      <c r="F22" t="n">
        <v>4.25</v>
      </c>
      <c r="G22" t="n">
        <v>25.47</v>
      </c>
      <c r="H22" t="n">
        <v>0.39</v>
      </c>
      <c r="I22" t="n">
        <v>10</v>
      </c>
      <c r="J22" t="n">
        <v>272.8</v>
      </c>
      <c r="K22" t="n">
        <v>59.89</v>
      </c>
      <c r="L22" t="n">
        <v>6</v>
      </c>
      <c r="M22" t="n">
        <v>8</v>
      </c>
      <c r="N22" t="n">
        <v>71.91</v>
      </c>
      <c r="O22" t="n">
        <v>33879.33</v>
      </c>
      <c r="P22" t="n">
        <v>68.86</v>
      </c>
      <c r="Q22" t="n">
        <v>203.56</v>
      </c>
      <c r="R22" t="n">
        <v>20.51</v>
      </c>
      <c r="S22" t="n">
        <v>13.05</v>
      </c>
      <c r="T22" t="n">
        <v>3411.69</v>
      </c>
      <c r="U22" t="n">
        <v>0.64</v>
      </c>
      <c r="V22" t="n">
        <v>0.88</v>
      </c>
      <c r="W22" t="n">
        <v>0.07000000000000001</v>
      </c>
      <c r="X22" t="n">
        <v>0.2</v>
      </c>
      <c r="Y22" t="n">
        <v>1</v>
      </c>
      <c r="Z22" t="n">
        <v>10</v>
      </c>
      <c r="AA22" t="n">
        <v>116.7569081113825</v>
      </c>
      <c r="AB22" t="n">
        <v>159.7519526291747</v>
      </c>
      <c r="AC22" t="n">
        <v>144.5054504835639</v>
      </c>
      <c r="AD22" t="n">
        <v>116756.9081113825</v>
      </c>
      <c r="AE22" t="n">
        <v>159751.9526291747</v>
      </c>
      <c r="AF22" t="n">
        <v>2.924054153168539e-06</v>
      </c>
      <c r="AG22" t="n">
        <v>7</v>
      </c>
      <c r="AH22" t="n">
        <v>144505.4504835639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13.32</v>
      </c>
      <c r="E23" t="n">
        <v>7.51</v>
      </c>
      <c r="F23" t="n">
        <v>4.2</v>
      </c>
      <c r="G23" t="n">
        <v>28</v>
      </c>
      <c r="H23" t="n">
        <v>0.41</v>
      </c>
      <c r="I23" t="n">
        <v>9</v>
      </c>
      <c r="J23" t="n">
        <v>273.28</v>
      </c>
      <c r="K23" t="n">
        <v>59.89</v>
      </c>
      <c r="L23" t="n">
        <v>6.25</v>
      </c>
      <c r="M23" t="n">
        <v>7</v>
      </c>
      <c r="N23" t="n">
        <v>72.14</v>
      </c>
      <c r="O23" t="n">
        <v>33938.7</v>
      </c>
      <c r="P23" t="n">
        <v>68</v>
      </c>
      <c r="Q23" t="n">
        <v>203.56</v>
      </c>
      <c r="R23" t="n">
        <v>19.05</v>
      </c>
      <c r="S23" t="n">
        <v>13.05</v>
      </c>
      <c r="T23" t="n">
        <v>2686.85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115.8048180861077</v>
      </c>
      <c r="AB23" t="n">
        <v>158.4492610533467</v>
      </c>
      <c r="AC23" t="n">
        <v>143.3270859633935</v>
      </c>
      <c r="AD23" t="n">
        <v>115804.8180861077</v>
      </c>
      <c r="AE23" t="n">
        <v>158449.2610533467</v>
      </c>
      <c r="AF23" t="n">
        <v>2.961495279677374e-06</v>
      </c>
      <c r="AG23" t="n">
        <v>7</v>
      </c>
      <c r="AH23" t="n">
        <v>143327.0859633935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13.3111</v>
      </c>
      <c r="E24" t="n">
        <v>7.51</v>
      </c>
      <c r="F24" t="n">
        <v>4.2</v>
      </c>
      <c r="G24" t="n">
        <v>28.03</v>
      </c>
      <c r="H24" t="n">
        <v>0.42</v>
      </c>
      <c r="I24" t="n">
        <v>9</v>
      </c>
      <c r="J24" t="n">
        <v>273.76</v>
      </c>
      <c r="K24" t="n">
        <v>59.89</v>
      </c>
      <c r="L24" t="n">
        <v>6.5</v>
      </c>
      <c r="M24" t="n">
        <v>7</v>
      </c>
      <c r="N24" t="n">
        <v>72.37</v>
      </c>
      <c r="O24" t="n">
        <v>33998.16</v>
      </c>
      <c r="P24" t="n">
        <v>68.11</v>
      </c>
      <c r="Q24" t="n">
        <v>203.57</v>
      </c>
      <c r="R24" t="n">
        <v>19.15</v>
      </c>
      <c r="S24" t="n">
        <v>13.05</v>
      </c>
      <c r="T24" t="n">
        <v>2734.27</v>
      </c>
      <c r="U24" t="n">
        <v>0.68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115.8748324159141</v>
      </c>
      <c r="AB24" t="n">
        <v>158.5450577482021</v>
      </c>
      <c r="AC24" t="n">
        <v>143.4137399561433</v>
      </c>
      <c r="AD24" t="n">
        <v>115874.8324159141</v>
      </c>
      <c r="AE24" t="n">
        <v>158545.0577482021</v>
      </c>
      <c r="AF24" t="n">
        <v>2.959516502801313e-06</v>
      </c>
      <c r="AG24" t="n">
        <v>7</v>
      </c>
      <c r="AH24" t="n">
        <v>143413.7399561433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13.3038</v>
      </c>
      <c r="E25" t="n">
        <v>7.52</v>
      </c>
      <c r="F25" t="n">
        <v>4.21</v>
      </c>
      <c r="G25" t="n">
        <v>28.06</v>
      </c>
      <c r="H25" t="n">
        <v>0.44</v>
      </c>
      <c r="I25" t="n">
        <v>9</v>
      </c>
      <c r="J25" t="n">
        <v>274.24</v>
      </c>
      <c r="K25" t="n">
        <v>59.89</v>
      </c>
      <c r="L25" t="n">
        <v>6.75</v>
      </c>
      <c r="M25" t="n">
        <v>7</v>
      </c>
      <c r="N25" t="n">
        <v>72.61</v>
      </c>
      <c r="O25" t="n">
        <v>34057.71</v>
      </c>
      <c r="P25" t="n">
        <v>68.03</v>
      </c>
      <c r="Q25" t="n">
        <v>203.56</v>
      </c>
      <c r="R25" t="n">
        <v>19.27</v>
      </c>
      <c r="S25" t="n">
        <v>13.05</v>
      </c>
      <c r="T25" t="n">
        <v>2795.02</v>
      </c>
      <c r="U25" t="n">
        <v>0.68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115.8857592016774</v>
      </c>
      <c r="AB25" t="n">
        <v>158.5600082585393</v>
      </c>
      <c r="AC25" t="n">
        <v>143.4272636107571</v>
      </c>
      <c r="AD25" t="n">
        <v>115885.7592016774</v>
      </c>
      <c r="AE25" t="n">
        <v>158560.0082585393</v>
      </c>
      <c r="AF25" t="n">
        <v>2.957893461093983e-06</v>
      </c>
      <c r="AG25" t="n">
        <v>7</v>
      </c>
      <c r="AH25" t="n">
        <v>143427.2636107571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13.4399</v>
      </c>
      <c r="E26" t="n">
        <v>7.44</v>
      </c>
      <c r="F26" t="n">
        <v>4.18</v>
      </c>
      <c r="G26" t="n">
        <v>31.37</v>
      </c>
      <c r="H26" t="n">
        <v>0.45</v>
      </c>
      <c r="I26" t="n">
        <v>8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67.40000000000001</v>
      </c>
      <c r="Q26" t="n">
        <v>203.56</v>
      </c>
      <c r="R26" t="n">
        <v>18.48</v>
      </c>
      <c r="S26" t="n">
        <v>13.05</v>
      </c>
      <c r="T26" t="n">
        <v>2407.22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115.1820718966594</v>
      </c>
      <c r="AB26" t="n">
        <v>157.5971922433212</v>
      </c>
      <c r="AC26" t="n">
        <v>142.5563374047104</v>
      </c>
      <c r="AD26" t="n">
        <v>115182.0718966594</v>
      </c>
      <c r="AE26" t="n">
        <v>157597.1922433212</v>
      </c>
      <c r="AF26" t="n">
        <v>2.988153183884079e-06</v>
      </c>
      <c r="AG26" t="n">
        <v>7</v>
      </c>
      <c r="AH26" t="n">
        <v>142556.3374047104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13.4409</v>
      </c>
      <c r="E27" t="n">
        <v>7.44</v>
      </c>
      <c r="F27" t="n">
        <v>4.18</v>
      </c>
      <c r="G27" t="n">
        <v>31.37</v>
      </c>
      <c r="H27" t="n">
        <v>0.47</v>
      </c>
      <c r="I27" t="n">
        <v>8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67.34999999999999</v>
      </c>
      <c r="Q27" t="n">
        <v>203.56</v>
      </c>
      <c r="R27" t="n">
        <v>18.46</v>
      </c>
      <c r="S27" t="n">
        <v>13.05</v>
      </c>
      <c r="T27" t="n">
        <v>2394.39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115.1590875357077</v>
      </c>
      <c r="AB27" t="n">
        <v>157.5657440266686</v>
      </c>
      <c r="AC27" t="n">
        <v>142.5278905617173</v>
      </c>
      <c r="AD27" t="n">
        <v>115159.0875357077</v>
      </c>
      <c r="AE27" t="n">
        <v>157565.7440266686</v>
      </c>
      <c r="AF27" t="n">
        <v>2.988375518364535e-06</v>
      </c>
      <c r="AG27" t="n">
        <v>7</v>
      </c>
      <c r="AH27" t="n">
        <v>142527.8905617173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13.4479</v>
      </c>
      <c r="E28" t="n">
        <v>7.44</v>
      </c>
      <c r="F28" t="n">
        <v>4.18</v>
      </c>
      <c r="G28" t="n">
        <v>31.34</v>
      </c>
      <c r="H28" t="n">
        <v>0.48</v>
      </c>
      <c r="I28" t="n">
        <v>8</v>
      </c>
      <c r="J28" t="n">
        <v>275.7</v>
      </c>
      <c r="K28" t="n">
        <v>59.89</v>
      </c>
      <c r="L28" t="n">
        <v>7.5</v>
      </c>
      <c r="M28" t="n">
        <v>6</v>
      </c>
      <c r="N28" t="n">
        <v>73.31</v>
      </c>
      <c r="O28" t="n">
        <v>34236.91</v>
      </c>
      <c r="P28" t="n">
        <v>67.11</v>
      </c>
      <c r="Q28" t="n">
        <v>203.56</v>
      </c>
      <c r="R28" t="n">
        <v>18.37</v>
      </c>
      <c r="S28" t="n">
        <v>13.05</v>
      </c>
      <c r="T28" t="n">
        <v>2348.05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115.042806395387</v>
      </c>
      <c r="AB28" t="n">
        <v>157.40664304052</v>
      </c>
      <c r="AC28" t="n">
        <v>142.383973950387</v>
      </c>
      <c r="AD28" t="n">
        <v>115042.806395387</v>
      </c>
      <c r="AE28" t="n">
        <v>157406.64304052</v>
      </c>
      <c r="AF28" t="n">
        <v>2.98993185972773e-06</v>
      </c>
      <c r="AG28" t="n">
        <v>7</v>
      </c>
      <c r="AH28" t="n">
        <v>142383.973950387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13.4419</v>
      </c>
      <c r="E29" t="n">
        <v>7.44</v>
      </c>
      <c r="F29" t="n">
        <v>4.18</v>
      </c>
      <c r="G29" t="n">
        <v>31.36</v>
      </c>
      <c r="H29" t="n">
        <v>0.5</v>
      </c>
      <c r="I29" t="n">
        <v>8</v>
      </c>
      <c r="J29" t="n">
        <v>276.18</v>
      </c>
      <c r="K29" t="n">
        <v>59.89</v>
      </c>
      <c r="L29" t="n">
        <v>7.75</v>
      </c>
      <c r="M29" t="n">
        <v>6</v>
      </c>
      <c r="N29" t="n">
        <v>73.55</v>
      </c>
      <c r="O29" t="n">
        <v>34296.82</v>
      </c>
      <c r="P29" t="n">
        <v>67.02</v>
      </c>
      <c r="Q29" t="n">
        <v>203.57</v>
      </c>
      <c r="R29" t="n">
        <v>18.42</v>
      </c>
      <c r="S29" t="n">
        <v>13.05</v>
      </c>
      <c r="T29" t="n">
        <v>2377.31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115.0227484830809</v>
      </c>
      <c r="AB29" t="n">
        <v>157.3791989200103</v>
      </c>
      <c r="AC29" t="n">
        <v>142.3591490582207</v>
      </c>
      <c r="AD29" t="n">
        <v>115022.7484830809</v>
      </c>
      <c r="AE29" t="n">
        <v>157379.1989200103</v>
      </c>
      <c r="AF29" t="n">
        <v>2.988597852844992e-06</v>
      </c>
      <c r="AG29" t="n">
        <v>7</v>
      </c>
      <c r="AH29" t="n">
        <v>142359.1490582207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13.5905</v>
      </c>
      <c r="E30" t="n">
        <v>7.36</v>
      </c>
      <c r="F30" t="n">
        <v>4.15</v>
      </c>
      <c r="G30" t="n">
        <v>35.58</v>
      </c>
      <c r="H30" t="n">
        <v>0.51</v>
      </c>
      <c r="I30" t="n">
        <v>7</v>
      </c>
      <c r="J30" t="n">
        <v>276.67</v>
      </c>
      <c r="K30" t="n">
        <v>59.89</v>
      </c>
      <c r="L30" t="n">
        <v>8</v>
      </c>
      <c r="M30" t="n">
        <v>5</v>
      </c>
      <c r="N30" t="n">
        <v>73.78</v>
      </c>
      <c r="O30" t="n">
        <v>34356.83</v>
      </c>
      <c r="P30" t="n">
        <v>66.34999999999999</v>
      </c>
      <c r="Q30" t="n">
        <v>203.56</v>
      </c>
      <c r="R30" t="n">
        <v>17.34</v>
      </c>
      <c r="S30" t="n">
        <v>13.05</v>
      </c>
      <c r="T30" t="n">
        <v>1838.84</v>
      </c>
      <c r="U30" t="n">
        <v>0.75</v>
      </c>
      <c r="V30" t="n">
        <v>0.9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114.2857538793858</v>
      </c>
      <c r="AB30" t="n">
        <v>156.3708103893279</v>
      </c>
      <c r="AC30" t="n">
        <v>141.4469997136241</v>
      </c>
      <c r="AD30" t="n">
        <v>114285.7538793858</v>
      </c>
      <c r="AE30" t="n">
        <v>156370.8103893279</v>
      </c>
      <c r="AF30" t="n">
        <v>3.021636756640792e-06</v>
      </c>
      <c r="AG30" t="n">
        <v>7</v>
      </c>
      <c r="AH30" t="n">
        <v>141446.9997136241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13.6327</v>
      </c>
      <c r="E31" t="n">
        <v>7.34</v>
      </c>
      <c r="F31" t="n">
        <v>4.13</v>
      </c>
      <c r="G31" t="n">
        <v>35.39</v>
      </c>
      <c r="H31" t="n">
        <v>0.53</v>
      </c>
      <c r="I31" t="n">
        <v>7</v>
      </c>
      <c r="J31" t="n">
        <v>277.16</v>
      </c>
      <c r="K31" t="n">
        <v>59.89</v>
      </c>
      <c r="L31" t="n">
        <v>8.25</v>
      </c>
      <c r="M31" t="n">
        <v>5</v>
      </c>
      <c r="N31" t="n">
        <v>74.02</v>
      </c>
      <c r="O31" t="n">
        <v>34416.93</v>
      </c>
      <c r="P31" t="n">
        <v>65.93000000000001</v>
      </c>
      <c r="Q31" t="n">
        <v>203.56</v>
      </c>
      <c r="R31" t="n">
        <v>16.7</v>
      </c>
      <c r="S31" t="n">
        <v>13.05</v>
      </c>
      <c r="T31" t="n">
        <v>1520.44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113.9618480142381</v>
      </c>
      <c r="AB31" t="n">
        <v>155.9276280949148</v>
      </c>
      <c r="AC31" t="n">
        <v>141.0461141153794</v>
      </c>
      <c r="AD31" t="n">
        <v>113961.8480142381</v>
      </c>
      <c r="AE31" t="n">
        <v>155927.6280949148</v>
      </c>
      <c r="AF31" t="n">
        <v>3.031019271716046e-06</v>
      </c>
      <c r="AG31" t="n">
        <v>7</v>
      </c>
      <c r="AH31" t="n">
        <v>141046.1141153794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13.5844</v>
      </c>
      <c r="E32" t="n">
        <v>7.36</v>
      </c>
      <c r="F32" t="n">
        <v>4.15</v>
      </c>
      <c r="G32" t="n">
        <v>35.61</v>
      </c>
      <c r="H32" t="n">
        <v>0.55</v>
      </c>
      <c r="I32" t="n">
        <v>7</v>
      </c>
      <c r="J32" t="n">
        <v>277.65</v>
      </c>
      <c r="K32" t="n">
        <v>59.89</v>
      </c>
      <c r="L32" t="n">
        <v>8.5</v>
      </c>
      <c r="M32" t="n">
        <v>5</v>
      </c>
      <c r="N32" t="n">
        <v>74.26000000000001</v>
      </c>
      <c r="O32" t="n">
        <v>34477.13</v>
      </c>
      <c r="P32" t="n">
        <v>66.31999999999999</v>
      </c>
      <c r="Q32" t="n">
        <v>203.56</v>
      </c>
      <c r="R32" t="n">
        <v>17.66</v>
      </c>
      <c r="S32" t="n">
        <v>13.05</v>
      </c>
      <c r="T32" t="n">
        <v>2001.41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114.2898727490135</v>
      </c>
      <c r="AB32" t="n">
        <v>156.3764460084642</v>
      </c>
      <c r="AC32" t="n">
        <v>141.4520974771796</v>
      </c>
      <c r="AD32" t="n">
        <v>114289.8727490135</v>
      </c>
      <c r="AE32" t="n">
        <v>156376.4460084642</v>
      </c>
      <c r="AF32" t="n">
        <v>3.020280516310009e-06</v>
      </c>
      <c r="AG32" t="n">
        <v>7</v>
      </c>
      <c r="AH32" t="n">
        <v>141452.0974771797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13.5573</v>
      </c>
      <c r="E33" t="n">
        <v>7.38</v>
      </c>
      <c r="F33" t="n">
        <v>4.17</v>
      </c>
      <c r="G33" t="n">
        <v>35.74</v>
      </c>
      <c r="H33" t="n">
        <v>0.5600000000000001</v>
      </c>
      <c r="I33" t="n">
        <v>7</v>
      </c>
      <c r="J33" t="n">
        <v>278.13</v>
      </c>
      <c r="K33" t="n">
        <v>59.89</v>
      </c>
      <c r="L33" t="n">
        <v>8.75</v>
      </c>
      <c r="M33" t="n">
        <v>5</v>
      </c>
      <c r="N33" t="n">
        <v>74.5</v>
      </c>
      <c r="O33" t="n">
        <v>34537.41</v>
      </c>
      <c r="P33" t="n">
        <v>66.48</v>
      </c>
      <c r="Q33" t="n">
        <v>203.58</v>
      </c>
      <c r="R33" t="n">
        <v>18.07</v>
      </c>
      <c r="S33" t="n">
        <v>13.05</v>
      </c>
      <c r="T33" t="n">
        <v>2204.64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114.4711976806312</v>
      </c>
      <c r="AB33" t="n">
        <v>156.6245427793949</v>
      </c>
      <c r="AC33" t="n">
        <v>141.6765162404988</v>
      </c>
      <c r="AD33" t="n">
        <v>114471.1976806312</v>
      </c>
      <c r="AE33" t="n">
        <v>156624.5427793949</v>
      </c>
      <c r="AF33" t="n">
        <v>3.014255251889644e-06</v>
      </c>
      <c r="AG33" t="n">
        <v>7</v>
      </c>
      <c r="AH33" t="n">
        <v>141676.5162404988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13.5721</v>
      </c>
      <c r="E34" t="n">
        <v>7.37</v>
      </c>
      <c r="F34" t="n">
        <v>4.16</v>
      </c>
      <c r="G34" t="n">
        <v>35.67</v>
      </c>
      <c r="H34" t="n">
        <v>0.58</v>
      </c>
      <c r="I34" t="n">
        <v>7</v>
      </c>
      <c r="J34" t="n">
        <v>278.62</v>
      </c>
      <c r="K34" t="n">
        <v>59.89</v>
      </c>
      <c r="L34" t="n">
        <v>9</v>
      </c>
      <c r="M34" t="n">
        <v>5</v>
      </c>
      <c r="N34" t="n">
        <v>74.73999999999999</v>
      </c>
      <c r="O34" t="n">
        <v>34597.8</v>
      </c>
      <c r="P34" t="n">
        <v>66.12</v>
      </c>
      <c r="Q34" t="n">
        <v>203.56</v>
      </c>
      <c r="R34" t="n">
        <v>17.83</v>
      </c>
      <c r="S34" t="n">
        <v>13.05</v>
      </c>
      <c r="T34" t="n">
        <v>2087.22</v>
      </c>
      <c r="U34" t="n">
        <v>0.73</v>
      </c>
      <c r="V34" t="n">
        <v>0.9</v>
      </c>
      <c r="W34" t="n">
        <v>0.06</v>
      </c>
      <c r="X34" t="n">
        <v>0.12</v>
      </c>
      <c r="Y34" t="n">
        <v>1</v>
      </c>
      <c r="Z34" t="n">
        <v>10</v>
      </c>
      <c r="AA34" t="n">
        <v>114.2648555731112</v>
      </c>
      <c r="AB34" t="n">
        <v>156.3422164047149</v>
      </c>
      <c r="AC34" t="n">
        <v>141.4211346987706</v>
      </c>
      <c r="AD34" t="n">
        <v>114264.8555731112</v>
      </c>
      <c r="AE34" t="n">
        <v>156342.2164047149</v>
      </c>
      <c r="AF34" t="n">
        <v>3.017545802200397e-06</v>
      </c>
      <c r="AG34" t="n">
        <v>7</v>
      </c>
      <c r="AH34" t="n">
        <v>141421.1346987706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13.5598</v>
      </c>
      <c r="E35" t="n">
        <v>7.37</v>
      </c>
      <c r="F35" t="n">
        <v>4.17</v>
      </c>
      <c r="G35" t="n">
        <v>35.72</v>
      </c>
      <c r="H35" t="n">
        <v>0.59</v>
      </c>
      <c r="I35" t="n">
        <v>7</v>
      </c>
      <c r="J35" t="n">
        <v>279.11</v>
      </c>
      <c r="K35" t="n">
        <v>59.89</v>
      </c>
      <c r="L35" t="n">
        <v>9.25</v>
      </c>
      <c r="M35" t="n">
        <v>5</v>
      </c>
      <c r="N35" t="n">
        <v>74.98</v>
      </c>
      <c r="O35" t="n">
        <v>34658.27</v>
      </c>
      <c r="P35" t="n">
        <v>66.02</v>
      </c>
      <c r="Q35" t="n">
        <v>203.56</v>
      </c>
      <c r="R35" t="n">
        <v>18.06</v>
      </c>
      <c r="S35" t="n">
        <v>13.05</v>
      </c>
      <c r="T35" t="n">
        <v>2198.38</v>
      </c>
      <c r="U35" t="n">
        <v>0.72</v>
      </c>
      <c r="V35" t="n">
        <v>0.9</v>
      </c>
      <c r="W35" t="n">
        <v>0.06</v>
      </c>
      <c r="X35" t="n">
        <v>0.13</v>
      </c>
      <c r="Y35" t="n">
        <v>1</v>
      </c>
      <c r="Z35" t="n">
        <v>10</v>
      </c>
      <c r="AA35" t="n">
        <v>114.2799260411394</v>
      </c>
      <c r="AB35" t="n">
        <v>156.3628364839332</v>
      </c>
      <c r="AC35" t="n">
        <v>141.4397868265688</v>
      </c>
      <c r="AD35" t="n">
        <v>114279.9260411394</v>
      </c>
      <c r="AE35" t="n">
        <v>156362.8364839332</v>
      </c>
      <c r="AF35" t="n">
        <v>3.014811088090784e-06</v>
      </c>
      <c r="AG35" t="n">
        <v>7</v>
      </c>
      <c r="AH35" t="n">
        <v>141439.7868265688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13.7023</v>
      </c>
      <c r="E36" t="n">
        <v>7.3</v>
      </c>
      <c r="F36" t="n">
        <v>4.14</v>
      </c>
      <c r="G36" t="n">
        <v>41.42</v>
      </c>
      <c r="H36" t="n">
        <v>0.6</v>
      </c>
      <c r="I36" t="n">
        <v>6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65.45</v>
      </c>
      <c r="Q36" t="n">
        <v>203.56</v>
      </c>
      <c r="R36" t="n">
        <v>17.18</v>
      </c>
      <c r="S36" t="n">
        <v>13.05</v>
      </c>
      <c r="T36" t="n">
        <v>1762.89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113.6127117552031</v>
      </c>
      <c r="AB36" t="n">
        <v>155.4499244624988</v>
      </c>
      <c r="AC36" t="n">
        <v>140.6140018471797</v>
      </c>
      <c r="AD36" t="n">
        <v>113612.7117552031</v>
      </c>
      <c r="AE36" t="n">
        <v>155449.9244624987</v>
      </c>
      <c r="AF36" t="n">
        <v>3.046493751555802e-06</v>
      </c>
      <c r="AG36" t="n">
        <v>7</v>
      </c>
      <c r="AH36" t="n">
        <v>140614.0018471797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13.7112</v>
      </c>
      <c r="E37" t="n">
        <v>7.29</v>
      </c>
      <c r="F37" t="n">
        <v>4.14</v>
      </c>
      <c r="G37" t="n">
        <v>41.37</v>
      </c>
      <c r="H37" t="n">
        <v>0.62</v>
      </c>
      <c r="I37" t="n">
        <v>6</v>
      </c>
      <c r="J37" t="n">
        <v>280.1</v>
      </c>
      <c r="K37" t="n">
        <v>59.89</v>
      </c>
      <c r="L37" t="n">
        <v>9.75</v>
      </c>
      <c r="M37" t="n">
        <v>4</v>
      </c>
      <c r="N37" t="n">
        <v>75.45999999999999</v>
      </c>
      <c r="O37" t="n">
        <v>34779.51</v>
      </c>
      <c r="P37" t="n">
        <v>65.33</v>
      </c>
      <c r="Q37" t="n">
        <v>203.56</v>
      </c>
      <c r="R37" t="n">
        <v>17.04</v>
      </c>
      <c r="S37" t="n">
        <v>13.05</v>
      </c>
      <c r="T37" t="n">
        <v>1694.04</v>
      </c>
      <c r="U37" t="n">
        <v>0.77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113.5421943982387</v>
      </c>
      <c r="AB37" t="n">
        <v>155.3534395036938</v>
      </c>
      <c r="AC37" t="n">
        <v>140.5267252774256</v>
      </c>
      <c r="AD37" t="n">
        <v>113542.1943982387</v>
      </c>
      <c r="AE37" t="n">
        <v>155353.4395036938</v>
      </c>
      <c r="AF37" t="n">
        <v>3.048472528431863e-06</v>
      </c>
      <c r="AG37" t="n">
        <v>7</v>
      </c>
      <c r="AH37" t="n">
        <v>140526.7252774256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13.7059</v>
      </c>
      <c r="E38" t="n">
        <v>7.3</v>
      </c>
      <c r="F38" t="n">
        <v>4.14</v>
      </c>
      <c r="G38" t="n">
        <v>41.4</v>
      </c>
      <c r="H38" t="n">
        <v>0.63</v>
      </c>
      <c r="I38" t="n">
        <v>6</v>
      </c>
      <c r="J38" t="n">
        <v>280.59</v>
      </c>
      <c r="K38" t="n">
        <v>59.89</v>
      </c>
      <c r="L38" t="n">
        <v>10</v>
      </c>
      <c r="M38" t="n">
        <v>4</v>
      </c>
      <c r="N38" t="n">
        <v>75.7</v>
      </c>
      <c r="O38" t="n">
        <v>34840.27</v>
      </c>
      <c r="P38" t="n">
        <v>65.48999999999999</v>
      </c>
      <c r="Q38" t="n">
        <v>203.56</v>
      </c>
      <c r="R38" t="n">
        <v>17.12</v>
      </c>
      <c r="S38" t="n">
        <v>13.05</v>
      </c>
      <c r="T38" t="n">
        <v>1733.59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113.6193315898454</v>
      </c>
      <c r="AB38" t="n">
        <v>155.4589820123027</v>
      </c>
      <c r="AC38" t="n">
        <v>140.6221949571428</v>
      </c>
      <c r="AD38" t="n">
        <v>113619.3315898454</v>
      </c>
      <c r="AE38" t="n">
        <v>155458.9820123027</v>
      </c>
      <c r="AF38" t="n">
        <v>3.047294155685445e-06</v>
      </c>
      <c r="AG38" t="n">
        <v>7</v>
      </c>
      <c r="AH38" t="n">
        <v>140622.1949571428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13.7091</v>
      </c>
      <c r="E39" t="n">
        <v>7.29</v>
      </c>
      <c r="F39" t="n">
        <v>4.14</v>
      </c>
      <c r="G39" t="n">
        <v>41.38</v>
      </c>
      <c r="H39" t="n">
        <v>0.65</v>
      </c>
      <c r="I39" t="n">
        <v>6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65.44</v>
      </c>
      <c r="Q39" t="n">
        <v>203.56</v>
      </c>
      <c r="R39" t="n">
        <v>17.05</v>
      </c>
      <c r="S39" t="n">
        <v>13.05</v>
      </c>
      <c r="T39" t="n">
        <v>1702.04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113.5912508712407</v>
      </c>
      <c r="AB39" t="n">
        <v>155.4205607342739</v>
      </c>
      <c r="AC39" t="n">
        <v>140.5874405519644</v>
      </c>
      <c r="AD39" t="n">
        <v>113591.2508712407</v>
      </c>
      <c r="AE39" t="n">
        <v>155420.5607342739</v>
      </c>
      <c r="AF39" t="n">
        <v>3.048005626022904e-06</v>
      </c>
      <c r="AG39" t="n">
        <v>7</v>
      </c>
      <c r="AH39" t="n">
        <v>140587.4405519644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13.7127</v>
      </c>
      <c r="E40" t="n">
        <v>7.29</v>
      </c>
      <c r="F40" t="n">
        <v>4.14</v>
      </c>
      <c r="G40" t="n">
        <v>41.36</v>
      </c>
      <c r="H40" t="n">
        <v>0.66</v>
      </c>
      <c r="I40" t="n">
        <v>6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65.34999999999999</v>
      </c>
      <c r="Q40" t="n">
        <v>203.57</v>
      </c>
      <c r="R40" t="n">
        <v>16.92</v>
      </c>
      <c r="S40" t="n">
        <v>13.05</v>
      </c>
      <c r="T40" t="n">
        <v>1632.6</v>
      </c>
      <c r="U40" t="n">
        <v>0.77</v>
      </c>
      <c r="V40" t="n">
        <v>0.9</v>
      </c>
      <c r="W40" t="n">
        <v>0.07000000000000001</v>
      </c>
      <c r="X40" t="n">
        <v>0.1</v>
      </c>
      <c r="Y40" t="n">
        <v>1</v>
      </c>
      <c r="Z40" t="n">
        <v>10</v>
      </c>
      <c r="AA40" t="n">
        <v>113.5462818598207</v>
      </c>
      <c r="AB40" t="n">
        <v>155.3590321489563</v>
      </c>
      <c r="AC40" t="n">
        <v>140.5317841684736</v>
      </c>
      <c r="AD40" t="n">
        <v>113546.2818598207</v>
      </c>
      <c r="AE40" t="n">
        <v>155359.0321489563</v>
      </c>
      <c r="AF40" t="n">
        <v>3.048806030152547e-06</v>
      </c>
      <c r="AG40" t="n">
        <v>7</v>
      </c>
      <c r="AH40" t="n">
        <v>140531.7841684736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13.7457</v>
      </c>
      <c r="E41" t="n">
        <v>7.28</v>
      </c>
      <c r="F41" t="n">
        <v>4.12</v>
      </c>
      <c r="G41" t="n">
        <v>41.19</v>
      </c>
      <c r="H41" t="n">
        <v>0.68</v>
      </c>
      <c r="I41" t="n">
        <v>6</v>
      </c>
      <c r="J41" t="n">
        <v>282.07</v>
      </c>
      <c r="K41" t="n">
        <v>59.89</v>
      </c>
      <c r="L41" t="n">
        <v>10.75</v>
      </c>
      <c r="M41" t="n">
        <v>4</v>
      </c>
      <c r="N41" t="n">
        <v>76.44</v>
      </c>
      <c r="O41" t="n">
        <v>35023.13</v>
      </c>
      <c r="P41" t="n">
        <v>64.78</v>
      </c>
      <c r="Q41" t="n">
        <v>203.56</v>
      </c>
      <c r="R41" t="n">
        <v>16.41</v>
      </c>
      <c r="S41" t="n">
        <v>13.05</v>
      </c>
      <c r="T41" t="n">
        <v>1378.93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113.1914807809894</v>
      </c>
      <c r="AB41" t="n">
        <v>154.8735776601808</v>
      </c>
      <c r="AC41" t="n">
        <v>140.0926607747669</v>
      </c>
      <c r="AD41" t="n">
        <v>113191.4807809894</v>
      </c>
      <c r="AE41" t="n">
        <v>154873.5776601807</v>
      </c>
      <c r="AF41" t="n">
        <v>3.056143068007603e-06</v>
      </c>
      <c r="AG41" t="n">
        <v>7</v>
      </c>
      <c r="AH41" t="n">
        <v>140092.6607747669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13.7185</v>
      </c>
      <c r="E42" t="n">
        <v>7.29</v>
      </c>
      <c r="F42" t="n">
        <v>4.13</v>
      </c>
      <c r="G42" t="n">
        <v>41.33</v>
      </c>
      <c r="H42" t="n">
        <v>0.6899999999999999</v>
      </c>
      <c r="I42" t="n">
        <v>6</v>
      </c>
      <c r="J42" t="n">
        <v>282.57</v>
      </c>
      <c r="K42" t="n">
        <v>59.89</v>
      </c>
      <c r="L42" t="n">
        <v>11</v>
      </c>
      <c r="M42" t="n">
        <v>4</v>
      </c>
      <c r="N42" t="n">
        <v>76.68000000000001</v>
      </c>
      <c r="O42" t="n">
        <v>35084.28</v>
      </c>
      <c r="P42" t="n">
        <v>64.79000000000001</v>
      </c>
      <c r="Q42" t="n">
        <v>203.56</v>
      </c>
      <c r="R42" t="n">
        <v>16.95</v>
      </c>
      <c r="S42" t="n">
        <v>13.05</v>
      </c>
      <c r="T42" t="n">
        <v>1650.08</v>
      </c>
      <c r="U42" t="n">
        <v>0.77</v>
      </c>
      <c r="V42" t="n">
        <v>0.9</v>
      </c>
      <c r="W42" t="n">
        <v>0.06</v>
      </c>
      <c r="X42" t="n">
        <v>0.09</v>
      </c>
      <c r="Y42" t="n">
        <v>1</v>
      </c>
      <c r="Z42" t="n">
        <v>10</v>
      </c>
      <c r="AA42" t="n">
        <v>113.2868928837565</v>
      </c>
      <c r="AB42" t="n">
        <v>155.0041247084715</v>
      </c>
      <c r="AC42" t="n">
        <v>140.2107485959928</v>
      </c>
      <c r="AD42" t="n">
        <v>113286.8928837565</v>
      </c>
      <c r="AE42" t="n">
        <v>155004.1247084715</v>
      </c>
      <c r="AF42" t="n">
        <v>3.050095570139193e-06</v>
      </c>
      <c r="AG42" t="n">
        <v>7</v>
      </c>
      <c r="AH42" t="n">
        <v>140210.7485959928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13.6835</v>
      </c>
      <c r="E43" t="n">
        <v>7.31</v>
      </c>
      <c r="F43" t="n">
        <v>4.15</v>
      </c>
      <c r="G43" t="n">
        <v>41.52</v>
      </c>
      <c r="H43" t="n">
        <v>0.71</v>
      </c>
      <c r="I43" t="n">
        <v>6</v>
      </c>
      <c r="J43" t="n">
        <v>283.06</v>
      </c>
      <c r="K43" t="n">
        <v>59.89</v>
      </c>
      <c r="L43" t="n">
        <v>11.25</v>
      </c>
      <c r="M43" t="n">
        <v>4</v>
      </c>
      <c r="N43" t="n">
        <v>76.93000000000001</v>
      </c>
      <c r="O43" t="n">
        <v>35145.53</v>
      </c>
      <c r="P43" t="n">
        <v>64.93000000000001</v>
      </c>
      <c r="Q43" t="n">
        <v>203.56</v>
      </c>
      <c r="R43" t="n">
        <v>17.55</v>
      </c>
      <c r="S43" t="n">
        <v>13.05</v>
      </c>
      <c r="T43" t="n">
        <v>1951.8</v>
      </c>
      <c r="U43" t="n">
        <v>0.74</v>
      </c>
      <c r="V43" t="n">
        <v>0.9</v>
      </c>
      <c r="W43" t="n">
        <v>0.06</v>
      </c>
      <c r="X43" t="n">
        <v>0.11</v>
      </c>
      <c r="Y43" t="n">
        <v>1</v>
      </c>
      <c r="Z43" t="n">
        <v>10</v>
      </c>
      <c r="AA43" t="n">
        <v>113.4767757316243</v>
      </c>
      <c r="AB43" t="n">
        <v>155.2639307979641</v>
      </c>
      <c r="AC43" t="n">
        <v>140.4457591569445</v>
      </c>
      <c r="AD43" t="n">
        <v>113476.7757316243</v>
      </c>
      <c r="AE43" t="n">
        <v>155263.9307979641</v>
      </c>
      <c r="AF43" t="n">
        <v>3.042313863323224e-06</v>
      </c>
      <c r="AG43" t="n">
        <v>7</v>
      </c>
      <c r="AH43" t="n">
        <v>140445.7591569445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13.8414</v>
      </c>
      <c r="E44" t="n">
        <v>7.22</v>
      </c>
      <c r="F44" t="n">
        <v>4.12</v>
      </c>
      <c r="G44" t="n">
        <v>49.43</v>
      </c>
      <c r="H44" t="n">
        <v>0.72</v>
      </c>
      <c r="I44" t="n">
        <v>5</v>
      </c>
      <c r="J44" t="n">
        <v>283.56</v>
      </c>
      <c r="K44" t="n">
        <v>59.89</v>
      </c>
      <c r="L44" t="n">
        <v>11.5</v>
      </c>
      <c r="M44" t="n">
        <v>3</v>
      </c>
      <c r="N44" t="n">
        <v>77.18000000000001</v>
      </c>
      <c r="O44" t="n">
        <v>35206.88</v>
      </c>
      <c r="P44" t="n">
        <v>64.06999999999999</v>
      </c>
      <c r="Q44" t="n">
        <v>203.56</v>
      </c>
      <c r="R44" t="n">
        <v>16.47</v>
      </c>
      <c r="S44" t="n">
        <v>13.05</v>
      </c>
      <c r="T44" t="n">
        <v>1416.04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112.6714345541724</v>
      </c>
      <c r="AB44" t="n">
        <v>154.1620274698298</v>
      </c>
      <c r="AC44" t="n">
        <v>139.4490199359159</v>
      </c>
      <c r="AD44" t="n">
        <v>112671.4345541724</v>
      </c>
      <c r="AE44" t="n">
        <v>154162.0274698298</v>
      </c>
      <c r="AF44" t="n">
        <v>3.077420477787268e-06</v>
      </c>
      <c r="AG44" t="n">
        <v>7</v>
      </c>
      <c r="AH44" t="n">
        <v>139449.0199359159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13.8467</v>
      </c>
      <c r="E45" t="n">
        <v>7.22</v>
      </c>
      <c r="F45" t="n">
        <v>4.12</v>
      </c>
      <c r="G45" t="n">
        <v>49.39</v>
      </c>
      <c r="H45" t="n">
        <v>0.74</v>
      </c>
      <c r="I45" t="n">
        <v>5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64.09999999999999</v>
      </c>
      <c r="Q45" t="n">
        <v>203.57</v>
      </c>
      <c r="R45" t="n">
        <v>16.39</v>
      </c>
      <c r="S45" t="n">
        <v>13.05</v>
      </c>
      <c r="T45" t="n">
        <v>1375.87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112.6700878448809</v>
      </c>
      <c r="AB45" t="n">
        <v>154.1601848427646</v>
      </c>
      <c r="AC45" t="n">
        <v>139.4473531665916</v>
      </c>
      <c r="AD45" t="n">
        <v>112670.0878448809</v>
      </c>
      <c r="AE45" t="n">
        <v>154160.1848427646</v>
      </c>
      <c r="AF45" t="n">
        <v>3.078598850533686e-06</v>
      </c>
      <c r="AG45" t="n">
        <v>7</v>
      </c>
      <c r="AH45" t="n">
        <v>139447.3531665916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13.8297</v>
      </c>
      <c r="E46" t="n">
        <v>7.23</v>
      </c>
      <c r="F46" t="n">
        <v>4.12</v>
      </c>
      <c r="G46" t="n">
        <v>49.5</v>
      </c>
      <c r="H46" t="n">
        <v>0.75</v>
      </c>
      <c r="I46" t="n">
        <v>5</v>
      </c>
      <c r="J46" t="n">
        <v>284.56</v>
      </c>
      <c r="K46" t="n">
        <v>59.89</v>
      </c>
      <c r="L46" t="n">
        <v>12</v>
      </c>
      <c r="M46" t="n">
        <v>3</v>
      </c>
      <c r="N46" t="n">
        <v>77.67</v>
      </c>
      <c r="O46" t="n">
        <v>35329.87</v>
      </c>
      <c r="P46" t="n">
        <v>64.29000000000001</v>
      </c>
      <c r="Q46" t="n">
        <v>203.56</v>
      </c>
      <c r="R46" t="n">
        <v>16.65</v>
      </c>
      <c r="S46" t="n">
        <v>13.05</v>
      </c>
      <c r="T46" t="n">
        <v>1506.62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112.7870406398004</v>
      </c>
      <c r="AB46" t="n">
        <v>154.3202048163664</v>
      </c>
      <c r="AC46" t="n">
        <v>139.5921010585024</v>
      </c>
      <c r="AD46" t="n">
        <v>112787.0406398004</v>
      </c>
      <c r="AE46" t="n">
        <v>154320.2048163664</v>
      </c>
      <c r="AF46" t="n">
        <v>3.074819164365929e-06</v>
      </c>
      <c r="AG46" t="n">
        <v>7</v>
      </c>
      <c r="AH46" t="n">
        <v>139592.1010585024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13.8424</v>
      </c>
      <c r="E47" t="n">
        <v>7.22</v>
      </c>
      <c r="F47" t="n">
        <v>4.12</v>
      </c>
      <c r="G47" t="n">
        <v>49.42</v>
      </c>
      <c r="H47" t="n">
        <v>0.77</v>
      </c>
      <c r="I47" t="n">
        <v>5</v>
      </c>
      <c r="J47" t="n">
        <v>285.06</v>
      </c>
      <c r="K47" t="n">
        <v>59.89</v>
      </c>
      <c r="L47" t="n">
        <v>12.25</v>
      </c>
      <c r="M47" t="n">
        <v>3</v>
      </c>
      <c r="N47" t="n">
        <v>77.92</v>
      </c>
      <c r="O47" t="n">
        <v>35391.51</v>
      </c>
      <c r="P47" t="n">
        <v>64.34999999999999</v>
      </c>
      <c r="Q47" t="n">
        <v>203.56</v>
      </c>
      <c r="R47" t="n">
        <v>16.42</v>
      </c>
      <c r="S47" t="n">
        <v>13.05</v>
      </c>
      <c r="T47" t="n">
        <v>1390.38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112.7790334147257</v>
      </c>
      <c r="AB47" t="n">
        <v>154.3092489777655</v>
      </c>
      <c r="AC47" t="n">
        <v>139.5821908297609</v>
      </c>
      <c r="AD47" t="n">
        <v>112779.0334147257</v>
      </c>
      <c r="AE47" t="n">
        <v>154309.2489777655</v>
      </c>
      <c r="AF47" t="n">
        <v>3.077642812267723e-06</v>
      </c>
      <c r="AG47" t="n">
        <v>7</v>
      </c>
      <c r="AH47" t="n">
        <v>139582.1908297609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13.8462</v>
      </c>
      <c r="E48" t="n">
        <v>7.22</v>
      </c>
      <c r="F48" t="n">
        <v>4.12</v>
      </c>
      <c r="G48" t="n">
        <v>49.4</v>
      </c>
      <c r="H48" t="n">
        <v>0.78</v>
      </c>
      <c r="I48" t="n">
        <v>5</v>
      </c>
      <c r="J48" t="n">
        <v>285.56</v>
      </c>
      <c r="K48" t="n">
        <v>59.89</v>
      </c>
      <c r="L48" t="n">
        <v>12.5</v>
      </c>
      <c r="M48" t="n">
        <v>3</v>
      </c>
      <c r="N48" t="n">
        <v>78.17</v>
      </c>
      <c r="O48" t="n">
        <v>35453.26</v>
      </c>
      <c r="P48" t="n">
        <v>64.22</v>
      </c>
      <c r="Q48" t="n">
        <v>203.56</v>
      </c>
      <c r="R48" t="n">
        <v>16.41</v>
      </c>
      <c r="S48" t="n">
        <v>13.05</v>
      </c>
      <c r="T48" t="n">
        <v>1385.22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112.7184906788999</v>
      </c>
      <c r="AB48" t="n">
        <v>154.2264117356516</v>
      </c>
      <c r="AC48" t="n">
        <v>139.5072594577716</v>
      </c>
      <c r="AD48" t="n">
        <v>112718.4906788999</v>
      </c>
      <c r="AE48" t="n">
        <v>154226.4117356516</v>
      </c>
      <c r="AF48" t="n">
        <v>3.078487683293457e-06</v>
      </c>
      <c r="AG48" t="n">
        <v>7</v>
      </c>
      <c r="AH48" t="n">
        <v>139507.2594577716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13.844</v>
      </c>
      <c r="E49" t="n">
        <v>7.22</v>
      </c>
      <c r="F49" t="n">
        <v>4.12</v>
      </c>
      <c r="G49" t="n">
        <v>49.41</v>
      </c>
      <c r="H49" t="n">
        <v>0.79</v>
      </c>
      <c r="I49" t="n">
        <v>5</v>
      </c>
      <c r="J49" t="n">
        <v>286.06</v>
      </c>
      <c r="K49" t="n">
        <v>59.89</v>
      </c>
      <c r="L49" t="n">
        <v>12.75</v>
      </c>
      <c r="M49" t="n">
        <v>3</v>
      </c>
      <c r="N49" t="n">
        <v>78.42</v>
      </c>
      <c r="O49" t="n">
        <v>35515.1</v>
      </c>
      <c r="P49" t="n">
        <v>64.26000000000001</v>
      </c>
      <c r="Q49" t="n">
        <v>203.56</v>
      </c>
      <c r="R49" t="n">
        <v>16.38</v>
      </c>
      <c r="S49" t="n">
        <v>13.05</v>
      </c>
      <c r="T49" t="n">
        <v>1368.57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112.7396760382822</v>
      </c>
      <c r="AB49" t="n">
        <v>154.2553984789906</v>
      </c>
      <c r="AC49" t="n">
        <v>139.5334797470094</v>
      </c>
      <c r="AD49" t="n">
        <v>112739.6760382822</v>
      </c>
      <c r="AE49" t="n">
        <v>154255.3984789906</v>
      </c>
      <c r="AF49" t="n">
        <v>3.077998547436454e-06</v>
      </c>
      <c r="AG49" t="n">
        <v>7</v>
      </c>
      <c r="AH49" t="n">
        <v>139533.4797470094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13.8632</v>
      </c>
      <c r="E50" t="n">
        <v>7.21</v>
      </c>
      <c r="F50" t="n">
        <v>4.11</v>
      </c>
      <c r="G50" t="n">
        <v>49.29</v>
      </c>
      <c r="H50" t="n">
        <v>0.8100000000000001</v>
      </c>
      <c r="I50" t="n">
        <v>5</v>
      </c>
      <c r="J50" t="n">
        <v>286.56</v>
      </c>
      <c r="K50" t="n">
        <v>59.89</v>
      </c>
      <c r="L50" t="n">
        <v>13</v>
      </c>
      <c r="M50" t="n">
        <v>3</v>
      </c>
      <c r="N50" t="n">
        <v>78.68000000000001</v>
      </c>
      <c r="O50" t="n">
        <v>35577.18</v>
      </c>
      <c r="P50" t="n">
        <v>63.97</v>
      </c>
      <c r="Q50" t="n">
        <v>203.56</v>
      </c>
      <c r="R50" t="n">
        <v>15.99</v>
      </c>
      <c r="S50" t="n">
        <v>13.05</v>
      </c>
      <c r="T50" t="n">
        <v>1175.57</v>
      </c>
      <c r="U50" t="n">
        <v>0.82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112.5560785385505</v>
      </c>
      <c r="AB50" t="n">
        <v>154.0041922801077</v>
      </c>
      <c r="AC50" t="n">
        <v>139.3062483151778</v>
      </c>
      <c r="AD50" t="n">
        <v>112556.0785385505</v>
      </c>
      <c r="AE50" t="n">
        <v>154004.1922801077</v>
      </c>
      <c r="AF50" t="n">
        <v>3.082267369461214e-06</v>
      </c>
      <c r="AG50" t="n">
        <v>7</v>
      </c>
      <c r="AH50" t="n">
        <v>139306.2483151778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13.8728</v>
      </c>
      <c r="E51" t="n">
        <v>7.21</v>
      </c>
      <c r="F51" t="n">
        <v>4.1</v>
      </c>
      <c r="G51" t="n">
        <v>49.23</v>
      </c>
      <c r="H51" t="n">
        <v>0.82</v>
      </c>
      <c r="I51" t="n">
        <v>5</v>
      </c>
      <c r="J51" t="n">
        <v>287.07</v>
      </c>
      <c r="K51" t="n">
        <v>59.89</v>
      </c>
      <c r="L51" t="n">
        <v>13.25</v>
      </c>
      <c r="M51" t="n">
        <v>3</v>
      </c>
      <c r="N51" t="n">
        <v>78.93000000000001</v>
      </c>
      <c r="O51" t="n">
        <v>35639.23</v>
      </c>
      <c r="P51" t="n">
        <v>63.77</v>
      </c>
      <c r="Q51" t="n">
        <v>203.56</v>
      </c>
      <c r="R51" t="n">
        <v>15.97</v>
      </c>
      <c r="S51" t="n">
        <v>13.05</v>
      </c>
      <c r="T51" t="n">
        <v>1166.54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112.4318379821145</v>
      </c>
      <c r="AB51" t="n">
        <v>153.8342008696856</v>
      </c>
      <c r="AC51" t="n">
        <v>139.1524806463818</v>
      </c>
      <c r="AD51" t="n">
        <v>112431.8379821145</v>
      </c>
      <c r="AE51" t="n">
        <v>153834.2008696856</v>
      </c>
      <c r="AF51" t="n">
        <v>3.084401780473594e-06</v>
      </c>
      <c r="AG51" t="n">
        <v>7</v>
      </c>
      <c r="AH51" t="n">
        <v>139152.4806463818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13.8467</v>
      </c>
      <c r="E52" t="n">
        <v>7.22</v>
      </c>
      <c r="F52" t="n">
        <v>4.12</v>
      </c>
      <c r="G52" t="n">
        <v>49.39</v>
      </c>
      <c r="H52" t="n">
        <v>0.84</v>
      </c>
      <c r="I52" t="n">
        <v>5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63.87</v>
      </c>
      <c r="Q52" t="n">
        <v>203.57</v>
      </c>
      <c r="R52" t="n">
        <v>16.4</v>
      </c>
      <c r="S52" t="n">
        <v>13.05</v>
      </c>
      <c r="T52" t="n">
        <v>1381.03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112.5796944319811</v>
      </c>
      <c r="AB52" t="n">
        <v>154.0365045873591</v>
      </c>
      <c r="AC52" t="n">
        <v>139.3354767811757</v>
      </c>
      <c r="AD52" t="n">
        <v>112579.6944319811</v>
      </c>
      <c r="AE52" t="n">
        <v>154036.5045873591</v>
      </c>
      <c r="AF52" t="n">
        <v>3.078598850533686e-06</v>
      </c>
      <c r="AG52" t="n">
        <v>7</v>
      </c>
      <c r="AH52" t="n">
        <v>139335.4767811757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13.8206</v>
      </c>
      <c r="E53" t="n">
        <v>7.24</v>
      </c>
      <c r="F53" t="n">
        <v>4.13</v>
      </c>
      <c r="G53" t="n">
        <v>49.56</v>
      </c>
      <c r="H53" t="n">
        <v>0.85</v>
      </c>
      <c r="I53" t="n">
        <v>5</v>
      </c>
      <c r="J53" t="n">
        <v>288.08</v>
      </c>
      <c r="K53" t="n">
        <v>59.89</v>
      </c>
      <c r="L53" t="n">
        <v>13.75</v>
      </c>
      <c r="M53" t="n">
        <v>3</v>
      </c>
      <c r="N53" t="n">
        <v>79.44</v>
      </c>
      <c r="O53" t="n">
        <v>35763.64</v>
      </c>
      <c r="P53" t="n">
        <v>63.84</v>
      </c>
      <c r="Q53" t="n">
        <v>203.56</v>
      </c>
      <c r="R53" t="n">
        <v>16.89</v>
      </c>
      <c r="S53" t="n">
        <v>13.05</v>
      </c>
      <c r="T53" t="n">
        <v>1623.21</v>
      </c>
      <c r="U53" t="n">
        <v>0.77</v>
      </c>
      <c r="V53" t="n">
        <v>0.9</v>
      </c>
      <c r="W53" t="n">
        <v>0.06</v>
      </c>
      <c r="X53" t="n">
        <v>0.09</v>
      </c>
      <c r="Y53" t="n">
        <v>1</v>
      </c>
      <c r="Z53" t="n">
        <v>10</v>
      </c>
      <c r="AA53" t="n">
        <v>112.6547229249557</v>
      </c>
      <c r="AB53" t="n">
        <v>154.1391618814705</v>
      </c>
      <c r="AC53" t="n">
        <v>139.4283366072175</v>
      </c>
      <c r="AD53" t="n">
        <v>112654.7229249557</v>
      </c>
      <c r="AE53" t="n">
        <v>154139.1618814705</v>
      </c>
      <c r="AF53" t="n">
        <v>3.072795920593778e-06</v>
      </c>
      <c r="AG53" t="n">
        <v>7</v>
      </c>
      <c r="AH53" t="n">
        <v>139428.3366072176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13.8323</v>
      </c>
      <c r="E54" t="n">
        <v>7.23</v>
      </c>
      <c r="F54" t="n">
        <v>4.12</v>
      </c>
      <c r="G54" t="n">
        <v>49.48</v>
      </c>
      <c r="H54" t="n">
        <v>0.86</v>
      </c>
      <c r="I54" t="n">
        <v>5</v>
      </c>
      <c r="J54" t="n">
        <v>288.58</v>
      </c>
      <c r="K54" t="n">
        <v>59.89</v>
      </c>
      <c r="L54" t="n">
        <v>14</v>
      </c>
      <c r="M54" t="n">
        <v>3</v>
      </c>
      <c r="N54" t="n">
        <v>79.69</v>
      </c>
      <c r="O54" t="n">
        <v>35826</v>
      </c>
      <c r="P54" t="n">
        <v>63.61</v>
      </c>
      <c r="Q54" t="n">
        <v>203.6</v>
      </c>
      <c r="R54" t="n">
        <v>16.6</v>
      </c>
      <c r="S54" t="n">
        <v>13.05</v>
      </c>
      <c r="T54" t="n">
        <v>1481.45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112.5130392500777</v>
      </c>
      <c r="AB54" t="n">
        <v>153.9453040268599</v>
      </c>
      <c r="AC54" t="n">
        <v>139.2529802741697</v>
      </c>
      <c r="AD54" t="n">
        <v>112513.0392500777</v>
      </c>
      <c r="AE54" t="n">
        <v>153945.3040268599</v>
      </c>
      <c r="AF54" t="n">
        <v>3.075397234015115e-06</v>
      </c>
      <c r="AG54" t="n">
        <v>7</v>
      </c>
      <c r="AH54" t="n">
        <v>139252.9802741697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13.8323</v>
      </c>
      <c r="E55" t="n">
        <v>7.23</v>
      </c>
      <c r="F55" t="n">
        <v>4.12</v>
      </c>
      <c r="G55" t="n">
        <v>49.48</v>
      </c>
      <c r="H55" t="n">
        <v>0.88</v>
      </c>
      <c r="I55" t="n">
        <v>5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63.3</v>
      </c>
      <c r="Q55" t="n">
        <v>203.56</v>
      </c>
      <c r="R55" t="n">
        <v>16.67</v>
      </c>
      <c r="S55" t="n">
        <v>13.05</v>
      </c>
      <c r="T55" t="n">
        <v>1515.42</v>
      </c>
      <c r="U55" t="n">
        <v>0.78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112.3910778151929</v>
      </c>
      <c r="AB55" t="n">
        <v>153.7784310110919</v>
      </c>
      <c r="AC55" t="n">
        <v>139.1020333848188</v>
      </c>
      <c r="AD55" t="n">
        <v>112391.0778151929</v>
      </c>
      <c r="AE55" t="n">
        <v>153778.4310110919</v>
      </c>
      <c r="AF55" t="n">
        <v>3.075397234015115e-06</v>
      </c>
      <c r="AG55" t="n">
        <v>7</v>
      </c>
      <c r="AH55" t="n">
        <v>139102.0333848188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13.8206</v>
      </c>
      <c r="E56" t="n">
        <v>7.24</v>
      </c>
      <c r="F56" t="n">
        <v>4.13</v>
      </c>
      <c r="G56" t="n">
        <v>49.56</v>
      </c>
      <c r="H56" t="n">
        <v>0.89</v>
      </c>
      <c r="I56" t="n">
        <v>5</v>
      </c>
      <c r="J56" t="n">
        <v>289.6</v>
      </c>
      <c r="K56" t="n">
        <v>59.89</v>
      </c>
      <c r="L56" t="n">
        <v>14.5</v>
      </c>
      <c r="M56" t="n">
        <v>3</v>
      </c>
      <c r="N56" t="n">
        <v>80.20999999999999</v>
      </c>
      <c r="O56" t="n">
        <v>35951.04</v>
      </c>
      <c r="P56" t="n">
        <v>63.16</v>
      </c>
      <c r="Q56" t="n">
        <v>203.58</v>
      </c>
      <c r="R56" t="n">
        <v>16.83</v>
      </c>
      <c r="S56" t="n">
        <v>13.05</v>
      </c>
      <c r="T56" t="n">
        <v>1597.19</v>
      </c>
      <c r="U56" t="n">
        <v>0.78</v>
      </c>
      <c r="V56" t="n">
        <v>0.9</v>
      </c>
      <c r="W56" t="n">
        <v>0.06</v>
      </c>
      <c r="X56" t="n">
        <v>0.09</v>
      </c>
      <c r="Y56" t="n">
        <v>1</v>
      </c>
      <c r="Z56" t="n">
        <v>10</v>
      </c>
      <c r="AA56" t="n">
        <v>112.3869681367749</v>
      </c>
      <c r="AB56" t="n">
        <v>153.7728079677741</v>
      </c>
      <c r="AC56" t="n">
        <v>139.0969469968633</v>
      </c>
      <c r="AD56" t="n">
        <v>112386.9681367749</v>
      </c>
      <c r="AE56" t="n">
        <v>153772.8079677741</v>
      </c>
      <c r="AF56" t="n">
        <v>3.072795920593778e-06</v>
      </c>
      <c r="AG56" t="n">
        <v>7</v>
      </c>
      <c r="AH56" t="n">
        <v>139096.9469968633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13.8329</v>
      </c>
      <c r="E57" t="n">
        <v>7.23</v>
      </c>
      <c r="F57" t="n">
        <v>4.12</v>
      </c>
      <c r="G57" t="n">
        <v>49.48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62.91</v>
      </c>
      <c r="Q57" t="n">
        <v>203.56</v>
      </c>
      <c r="R57" t="n">
        <v>16.6</v>
      </c>
      <c r="S57" t="n">
        <v>13.05</v>
      </c>
      <c r="T57" t="n">
        <v>1480.62</v>
      </c>
      <c r="U57" t="n">
        <v>0.79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112.2361725685761</v>
      </c>
      <c r="AB57" t="n">
        <v>153.5664828187337</v>
      </c>
      <c r="AC57" t="n">
        <v>138.910313230468</v>
      </c>
      <c r="AD57" t="n">
        <v>112236.1725685761</v>
      </c>
      <c r="AE57" t="n">
        <v>153566.4828187337</v>
      </c>
      <c r="AF57" t="n">
        <v>3.075530634703389e-06</v>
      </c>
      <c r="AG57" t="n">
        <v>7</v>
      </c>
      <c r="AH57" t="n">
        <v>138910.313230468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13.9833</v>
      </c>
      <c r="E58" t="n">
        <v>7.15</v>
      </c>
      <c r="F58" t="n">
        <v>4.1</v>
      </c>
      <c r="G58" t="n">
        <v>61.44</v>
      </c>
      <c r="H58" t="n">
        <v>0.92</v>
      </c>
      <c r="I58" t="n">
        <v>4</v>
      </c>
      <c r="J58" t="n">
        <v>290.61</v>
      </c>
      <c r="K58" t="n">
        <v>59.89</v>
      </c>
      <c r="L58" t="n">
        <v>15</v>
      </c>
      <c r="M58" t="n">
        <v>2</v>
      </c>
      <c r="N58" t="n">
        <v>80.73</v>
      </c>
      <c r="O58" t="n">
        <v>36076.5</v>
      </c>
      <c r="P58" t="n">
        <v>62.26</v>
      </c>
      <c r="Q58" t="n">
        <v>203.56</v>
      </c>
      <c r="R58" t="n">
        <v>15.69</v>
      </c>
      <c r="S58" t="n">
        <v>13.05</v>
      </c>
      <c r="T58" t="n">
        <v>1030.08</v>
      </c>
      <c r="U58" t="n">
        <v>0.83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111.5748546207185</v>
      </c>
      <c r="AB58" t="n">
        <v>152.6616384271865</v>
      </c>
      <c r="AC58" t="n">
        <v>138.0918259176927</v>
      </c>
      <c r="AD58" t="n">
        <v>111574.8546207185</v>
      </c>
      <c r="AE58" t="n">
        <v>152661.6384271865</v>
      </c>
      <c r="AF58" t="n">
        <v>3.108969740564011e-06</v>
      </c>
      <c r="AG58" t="n">
        <v>7</v>
      </c>
      <c r="AH58" t="n">
        <v>138091.8259176927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14.004</v>
      </c>
      <c r="E59" t="n">
        <v>7.14</v>
      </c>
      <c r="F59" t="n">
        <v>4.09</v>
      </c>
      <c r="G59" t="n">
        <v>61.28</v>
      </c>
      <c r="H59" t="n">
        <v>0.93</v>
      </c>
      <c r="I59" t="n">
        <v>4</v>
      </c>
      <c r="J59" t="n">
        <v>291.12</v>
      </c>
      <c r="K59" t="n">
        <v>59.89</v>
      </c>
      <c r="L59" t="n">
        <v>15.25</v>
      </c>
      <c r="M59" t="n">
        <v>2</v>
      </c>
      <c r="N59" t="n">
        <v>80.98999999999999</v>
      </c>
      <c r="O59" t="n">
        <v>36139.39</v>
      </c>
      <c r="P59" t="n">
        <v>62.07</v>
      </c>
      <c r="Q59" t="n">
        <v>203.56</v>
      </c>
      <c r="R59" t="n">
        <v>15.33</v>
      </c>
      <c r="S59" t="n">
        <v>13.05</v>
      </c>
      <c r="T59" t="n">
        <v>849.08</v>
      </c>
      <c r="U59" t="n">
        <v>0.85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111.430001260421</v>
      </c>
      <c r="AB59" t="n">
        <v>152.4634436691484</v>
      </c>
      <c r="AC59" t="n">
        <v>137.9125465891936</v>
      </c>
      <c r="AD59" t="n">
        <v>111430.001260421</v>
      </c>
      <c r="AE59" t="n">
        <v>152463.4436691484</v>
      </c>
      <c r="AF59" t="n">
        <v>3.113572064309455e-06</v>
      </c>
      <c r="AG59" t="n">
        <v>7</v>
      </c>
      <c r="AH59" t="n">
        <v>137912.5465891936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14.0078</v>
      </c>
      <c r="E60" t="n">
        <v>7.14</v>
      </c>
      <c r="F60" t="n">
        <v>4.08</v>
      </c>
      <c r="G60" t="n">
        <v>61.25</v>
      </c>
      <c r="H60" t="n">
        <v>0.95</v>
      </c>
      <c r="I60" t="n">
        <v>4</v>
      </c>
      <c r="J60" t="n">
        <v>291.63</v>
      </c>
      <c r="K60" t="n">
        <v>59.89</v>
      </c>
      <c r="L60" t="n">
        <v>15.5</v>
      </c>
      <c r="M60" t="n">
        <v>2</v>
      </c>
      <c r="N60" t="n">
        <v>81.25</v>
      </c>
      <c r="O60" t="n">
        <v>36202.38</v>
      </c>
      <c r="P60" t="n">
        <v>62.01</v>
      </c>
      <c r="Q60" t="n">
        <v>203.56</v>
      </c>
      <c r="R60" t="n">
        <v>15.35</v>
      </c>
      <c r="S60" t="n">
        <v>13.05</v>
      </c>
      <c r="T60" t="n">
        <v>857.53</v>
      </c>
      <c r="U60" t="n">
        <v>0.85</v>
      </c>
      <c r="V60" t="n">
        <v>0.91</v>
      </c>
      <c r="W60" t="n">
        <v>0.06</v>
      </c>
      <c r="X60" t="n">
        <v>0.04</v>
      </c>
      <c r="Y60" t="n">
        <v>1</v>
      </c>
      <c r="Z60" t="n">
        <v>10</v>
      </c>
      <c r="AA60" t="n">
        <v>111.3758162377253</v>
      </c>
      <c r="AB60" t="n">
        <v>152.3893053306217</v>
      </c>
      <c r="AC60" t="n">
        <v>137.8454839096421</v>
      </c>
      <c r="AD60" t="n">
        <v>111375.8162377253</v>
      </c>
      <c r="AE60" t="n">
        <v>152389.3053306217</v>
      </c>
      <c r="AF60" t="n">
        <v>3.114416935335189e-06</v>
      </c>
      <c r="AG60" t="n">
        <v>7</v>
      </c>
      <c r="AH60" t="n">
        <v>137845.4839096421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13.9936</v>
      </c>
      <c r="E61" t="n">
        <v>7.15</v>
      </c>
      <c r="F61" t="n">
        <v>4.09</v>
      </c>
      <c r="G61" t="n">
        <v>61.36</v>
      </c>
      <c r="H61" t="n">
        <v>0.96</v>
      </c>
      <c r="I61" t="n">
        <v>4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62.07</v>
      </c>
      <c r="Q61" t="n">
        <v>203.56</v>
      </c>
      <c r="R61" t="n">
        <v>15.58</v>
      </c>
      <c r="S61" t="n">
        <v>13.05</v>
      </c>
      <c r="T61" t="n">
        <v>976.91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111.4545865837524</v>
      </c>
      <c r="AB61" t="n">
        <v>152.4970823931583</v>
      </c>
      <c r="AC61" t="n">
        <v>137.9429748805963</v>
      </c>
      <c r="AD61" t="n">
        <v>111454.5865837524</v>
      </c>
      <c r="AE61" t="n">
        <v>152497.0823931583</v>
      </c>
      <c r="AF61" t="n">
        <v>3.11125978571271e-06</v>
      </c>
      <c r="AG61" t="n">
        <v>7</v>
      </c>
      <c r="AH61" t="n">
        <v>137942.9748805963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13.9762</v>
      </c>
      <c r="E62" t="n">
        <v>7.16</v>
      </c>
      <c r="F62" t="n">
        <v>4.1</v>
      </c>
      <c r="G62" t="n">
        <v>61.5</v>
      </c>
      <c r="H62" t="n">
        <v>0.97</v>
      </c>
      <c r="I62" t="n">
        <v>4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62.19</v>
      </c>
      <c r="Q62" t="n">
        <v>203.56</v>
      </c>
      <c r="R62" t="n">
        <v>15.95</v>
      </c>
      <c r="S62" t="n">
        <v>13.05</v>
      </c>
      <c r="T62" t="n">
        <v>1158.56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111.5644771859298</v>
      </c>
      <c r="AB62" t="n">
        <v>152.6474395630885</v>
      </c>
      <c r="AC62" t="n">
        <v>138.0789821732561</v>
      </c>
      <c r="AD62" t="n">
        <v>111564.4771859298</v>
      </c>
      <c r="AE62" t="n">
        <v>152647.4395630885</v>
      </c>
      <c r="AF62" t="n">
        <v>3.107391165752771e-06</v>
      </c>
      <c r="AG62" t="n">
        <v>7</v>
      </c>
      <c r="AH62" t="n">
        <v>138078.9821732561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13.9784</v>
      </c>
      <c r="E63" t="n">
        <v>7.15</v>
      </c>
      <c r="F63" t="n">
        <v>4.1</v>
      </c>
      <c r="G63" t="n">
        <v>61.48</v>
      </c>
      <c r="H63" t="n">
        <v>0.99</v>
      </c>
      <c r="I63" t="n">
        <v>4</v>
      </c>
      <c r="J63" t="n">
        <v>293.17</v>
      </c>
      <c r="K63" t="n">
        <v>59.89</v>
      </c>
      <c r="L63" t="n">
        <v>16.25</v>
      </c>
      <c r="M63" t="n">
        <v>2</v>
      </c>
      <c r="N63" t="n">
        <v>82.03</v>
      </c>
      <c r="O63" t="n">
        <v>36392.01</v>
      </c>
      <c r="P63" t="n">
        <v>62.13</v>
      </c>
      <c r="Q63" t="n">
        <v>203.56</v>
      </c>
      <c r="R63" t="n">
        <v>15.85</v>
      </c>
      <c r="S63" t="n">
        <v>13.05</v>
      </c>
      <c r="T63" t="n">
        <v>1107.71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111.5358909058875</v>
      </c>
      <c r="AB63" t="n">
        <v>152.608326553597</v>
      </c>
      <c r="AC63" t="n">
        <v>138.0436020544949</v>
      </c>
      <c r="AD63" t="n">
        <v>111535.8909058875</v>
      </c>
      <c r="AE63" t="n">
        <v>152608.326553597</v>
      </c>
      <c r="AF63" t="n">
        <v>3.107880301609775e-06</v>
      </c>
      <c r="AG63" t="n">
        <v>7</v>
      </c>
      <c r="AH63" t="n">
        <v>138043.6020544949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13.9773</v>
      </c>
      <c r="E64" t="n">
        <v>7.15</v>
      </c>
      <c r="F64" t="n">
        <v>4.1</v>
      </c>
      <c r="G64" t="n">
        <v>61.49</v>
      </c>
      <c r="H64" t="n">
        <v>1</v>
      </c>
      <c r="I64" t="n">
        <v>4</v>
      </c>
      <c r="J64" t="n">
        <v>293.69</v>
      </c>
      <c r="K64" t="n">
        <v>59.89</v>
      </c>
      <c r="L64" t="n">
        <v>16.5</v>
      </c>
      <c r="M64" t="n">
        <v>2</v>
      </c>
      <c r="N64" t="n">
        <v>82.3</v>
      </c>
      <c r="O64" t="n">
        <v>36455.44</v>
      </c>
      <c r="P64" t="n">
        <v>62.06</v>
      </c>
      <c r="Q64" t="n">
        <v>203.56</v>
      </c>
      <c r="R64" t="n">
        <v>15.87</v>
      </c>
      <c r="S64" t="n">
        <v>13.05</v>
      </c>
      <c r="T64" t="n">
        <v>1117.93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111.5112486593068</v>
      </c>
      <c r="AB64" t="n">
        <v>152.5746099446861</v>
      </c>
      <c r="AC64" t="n">
        <v>138.0131033114169</v>
      </c>
      <c r="AD64" t="n">
        <v>111511.2486593068</v>
      </c>
      <c r="AE64" t="n">
        <v>152574.6099446861</v>
      </c>
      <c r="AF64" t="n">
        <v>3.107635733681273e-06</v>
      </c>
      <c r="AG64" t="n">
        <v>7</v>
      </c>
      <c r="AH64" t="n">
        <v>138013.1033114169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13.9773</v>
      </c>
      <c r="E65" t="n">
        <v>7.15</v>
      </c>
      <c r="F65" t="n">
        <v>4.1</v>
      </c>
      <c r="G65" t="n">
        <v>61.49</v>
      </c>
      <c r="H65" t="n">
        <v>1.01</v>
      </c>
      <c r="I65" t="n">
        <v>4</v>
      </c>
      <c r="J65" t="n">
        <v>294.2</v>
      </c>
      <c r="K65" t="n">
        <v>59.89</v>
      </c>
      <c r="L65" t="n">
        <v>16.75</v>
      </c>
      <c r="M65" t="n">
        <v>2</v>
      </c>
      <c r="N65" t="n">
        <v>82.56</v>
      </c>
      <c r="O65" t="n">
        <v>36518.97</v>
      </c>
      <c r="P65" t="n">
        <v>61.96</v>
      </c>
      <c r="Q65" t="n">
        <v>203.56</v>
      </c>
      <c r="R65" t="n">
        <v>15.88</v>
      </c>
      <c r="S65" t="n">
        <v>13.05</v>
      </c>
      <c r="T65" t="n">
        <v>1125.64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111.4723143975612</v>
      </c>
      <c r="AB65" t="n">
        <v>152.5213383701075</v>
      </c>
      <c r="AC65" t="n">
        <v>137.964915901149</v>
      </c>
      <c r="AD65" t="n">
        <v>111472.3143975612</v>
      </c>
      <c r="AE65" t="n">
        <v>152521.3383701075</v>
      </c>
      <c r="AF65" t="n">
        <v>3.107635733681273e-06</v>
      </c>
      <c r="AG65" t="n">
        <v>7</v>
      </c>
      <c r="AH65" t="n">
        <v>137964.915901149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13.9741</v>
      </c>
      <c r="E66" t="n">
        <v>7.16</v>
      </c>
      <c r="F66" t="n">
        <v>4.1</v>
      </c>
      <c r="G66" t="n">
        <v>61.51</v>
      </c>
      <c r="H66" t="n">
        <v>1.03</v>
      </c>
      <c r="I66" t="n">
        <v>4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62</v>
      </c>
      <c r="Q66" t="n">
        <v>203.56</v>
      </c>
      <c r="R66" t="n">
        <v>15.89</v>
      </c>
      <c r="S66" t="n">
        <v>13.05</v>
      </c>
      <c r="T66" t="n">
        <v>1132.01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111.4954766290279</v>
      </c>
      <c r="AB66" t="n">
        <v>152.5530299570458</v>
      </c>
      <c r="AC66" t="n">
        <v>137.9935828875093</v>
      </c>
      <c r="AD66" t="n">
        <v>111495.4766290279</v>
      </c>
      <c r="AE66" t="n">
        <v>152553.0299570458</v>
      </c>
      <c r="AF66" t="n">
        <v>3.106924263343813e-06</v>
      </c>
      <c r="AG66" t="n">
        <v>7</v>
      </c>
      <c r="AH66" t="n">
        <v>137993.5828875093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13.9811</v>
      </c>
      <c r="E67" t="n">
        <v>7.15</v>
      </c>
      <c r="F67" t="n">
        <v>4.1</v>
      </c>
      <c r="G67" t="n">
        <v>61.46</v>
      </c>
      <c r="H67" t="n">
        <v>1.04</v>
      </c>
      <c r="I67" t="n">
        <v>4</v>
      </c>
      <c r="J67" t="n">
        <v>295.23</v>
      </c>
      <c r="K67" t="n">
        <v>59.89</v>
      </c>
      <c r="L67" t="n">
        <v>17.25</v>
      </c>
      <c r="M67" t="n">
        <v>2</v>
      </c>
      <c r="N67" t="n">
        <v>83.09999999999999</v>
      </c>
      <c r="O67" t="n">
        <v>36646.38</v>
      </c>
      <c r="P67" t="n">
        <v>61.86</v>
      </c>
      <c r="Q67" t="n">
        <v>203.56</v>
      </c>
      <c r="R67" t="n">
        <v>15.74</v>
      </c>
      <c r="S67" t="n">
        <v>13.05</v>
      </c>
      <c r="T67" t="n">
        <v>1052.94</v>
      </c>
      <c r="U67" t="n">
        <v>0.83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111.4243880870766</v>
      </c>
      <c r="AB67" t="n">
        <v>152.4557634777428</v>
      </c>
      <c r="AC67" t="n">
        <v>137.9055993844766</v>
      </c>
      <c r="AD67" t="n">
        <v>111424.3880870766</v>
      </c>
      <c r="AE67" t="n">
        <v>152455.7634777428</v>
      </c>
      <c r="AF67" t="n">
        <v>3.108480604707006e-06</v>
      </c>
      <c r="AG67" t="n">
        <v>7</v>
      </c>
      <c r="AH67" t="n">
        <v>137905.5993844766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13.9974</v>
      </c>
      <c r="E68" t="n">
        <v>7.14</v>
      </c>
      <c r="F68" t="n">
        <v>4.09</v>
      </c>
      <c r="G68" t="n">
        <v>61.33</v>
      </c>
      <c r="H68" t="n">
        <v>1.05</v>
      </c>
      <c r="I68" t="n">
        <v>4</v>
      </c>
      <c r="J68" t="n">
        <v>295.75</v>
      </c>
      <c r="K68" t="n">
        <v>59.89</v>
      </c>
      <c r="L68" t="n">
        <v>17.5</v>
      </c>
      <c r="M68" t="n">
        <v>2</v>
      </c>
      <c r="N68" t="n">
        <v>83.36</v>
      </c>
      <c r="O68" t="n">
        <v>36710.24</v>
      </c>
      <c r="P68" t="n">
        <v>61.61</v>
      </c>
      <c r="Q68" t="n">
        <v>203.56</v>
      </c>
      <c r="R68" t="n">
        <v>15.44</v>
      </c>
      <c r="S68" t="n">
        <v>13.05</v>
      </c>
      <c r="T68" t="n">
        <v>904.51</v>
      </c>
      <c r="U68" t="n">
        <v>0.85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111.2667588258881</v>
      </c>
      <c r="AB68" t="n">
        <v>152.2400881684726</v>
      </c>
      <c r="AC68" t="n">
        <v>137.7105078240209</v>
      </c>
      <c r="AD68" t="n">
        <v>111266.7588258881</v>
      </c>
      <c r="AE68" t="n">
        <v>152240.0881684726</v>
      </c>
      <c r="AF68" t="n">
        <v>3.112104656738444e-06</v>
      </c>
      <c r="AG68" t="n">
        <v>7</v>
      </c>
      <c r="AH68" t="n">
        <v>137710.5078240209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13.9996</v>
      </c>
      <c r="E69" t="n">
        <v>7.14</v>
      </c>
      <c r="F69" t="n">
        <v>4.09</v>
      </c>
      <c r="G69" t="n">
        <v>61.32</v>
      </c>
      <c r="H69" t="n">
        <v>1.07</v>
      </c>
      <c r="I69" t="n">
        <v>4</v>
      </c>
      <c r="J69" t="n">
        <v>296.27</v>
      </c>
      <c r="K69" t="n">
        <v>59.89</v>
      </c>
      <c r="L69" t="n">
        <v>17.75</v>
      </c>
      <c r="M69" t="n">
        <v>2</v>
      </c>
      <c r="N69" t="n">
        <v>83.63</v>
      </c>
      <c r="O69" t="n">
        <v>36774.22</v>
      </c>
      <c r="P69" t="n">
        <v>61.45</v>
      </c>
      <c r="Q69" t="n">
        <v>203.56</v>
      </c>
      <c r="R69" t="n">
        <v>15.5</v>
      </c>
      <c r="S69" t="n">
        <v>13.05</v>
      </c>
      <c r="T69" t="n">
        <v>937.37</v>
      </c>
      <c r="U69" t="n">
        <v>0.84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111.1993903772719</v>
      </c>
      <c r="AB69" t="n">
        <v>152.1479116849898</v>
      </c>
      <c r="AC69" t="n">
        <v>137.6271285347511</v>
      </c>
      <c r="AD69" t="n">
        <v>111199.3903772719</v>
      </c>
      <c r="AE69" t="n">
        <v>152147.9116849898</v>
      </c>
      <c r="AF69" t="n">
        <v>3.112593792595447e-06</v>
      </c>
      <c r="AG69" t="n">
        <v>7</v>
      </c>
      <c r="AH69" t="n">
        <v>137627.1285347511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13.9849</v>
      </c>
      <c r="E70" t="n">
        <v>7.15</v>
      </c>
      <c r="F70" t="n">
        <v>4.1</v>
      </c>
      <c r="G70" t="n">
        <v>61.43</v>
      </c>
      <c r="H70" t="n">
        <v>1.08</v>
      </c>
      <c r="I70" t="n">
        <v>4</v>
      </c>
      <c r="J70" t="n">
        <v>296.79</v>
      </c>
      <c r="K70" t="n">
        <v>59.89</v>
      </c>
      <c r="L70" t="n">
        <v>18</v>
      </c>
      <c r="M70" t="n">
        <v>2</v>
      </c>
      <c r="N70" t="n">
        <v>83.90000000000001</v>
      </c>
      <c r="O70" t="n">
        <v>36838.32</v>
      </c>
      <c r="P70" t="n">
        <v>61.48</v>
      </c>
      <c r="Q70" t="n">
        <v>203.59</v>
      </c>
      <c r="R70" t="n">
        <v>15.74</v>
      </c>
      <c r="S70" t="n">
        <v>13.05</v>
      </c>
      <c r="T70" t="n">
        <v>1056.11</v>
      </c>
      <c r="U70" t="n">
        <v>0.83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111.2675311329127</v>
      </c>
      <c r="AB70" t="n">
        <v>152.2411448730155</v>
      </c>
      <c r="AC70" t="n">
        <v>137.7114636781653</v>
      </c>
      <c r="AD70" t="n">
        <v>111267.5311329127</v>
      </c>
      <c r="AE70" t="n">
        <v>152241.1448730155</v>
      </c>
      <c r="AF70" t="n">
        <v>3.10932547573274e-06</v>
      </c>
      <c r="AG70" t="n">
        <v>7</v>
      </c>
      <c r="AH70" t="n">
        <v>137711.4636781653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13.9697</v>
      </c>
      <c r="E71" t="n">
        <v>7.16</v>
      </c>
      <c r="F71" t="n">
        <v>4.1</v>
      </c>
      <c r="G71" t="n">
        <v>61.55</v>
      </c>
      <c r="H71" t="n">
        <v>1.09</v>
      </c>
      <c r="I71" t="n">
        <v>4</v>
      </c>
      <c r="J71" t="n">
        <v>297.31</v>
      </c>
      <c r="K71" t="n">
        <v>59.89</v>
      </c>
      <c r="L71" t="n">
        <v>18.25</v>
      </c>
      <c r="M71" t="n">
        <v>2</v>
      </c>
      <c r="N71" t="n">
        <v>84.17</v>
      </c>
      <c r="O71" t="n">
        <v>36902.52</v>
      </c>
      <c r="P71" t="n">
        <v>61.69</v>
      </c>
      <c r="Q71" t="n">
        <v>203.56</v>
      </c>
      <c r="R71" t="n">
        <v>16.04</v>
      </c>
      <c r="S71" t="n">
        <v>13.05</v>
      </c>
      <c r="T71" t="n">
        <v>1205.15</v>
      </c>
      <c r="U71" t="n">
        <v>0.8100000000000001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111.3851546555886</v>
      </c>
      <c r="AB71" t="n">
        <v>152.4020825659242</v>
      </c>
      <c r="AC71" t="n">
        <v>137.8570417035403</v>
      </c>
      <c r="AD71" t="n">
        <v>111385.1546555886</v>
      </c>
      <c r="AE71" t="n">
        <v>152402.0825659242</v>
      </c>
      <c r="AF71" t="n">
        <v>3.105945991629805e-06</v>
      </c>
      <c r="AG71" t="n">
        <v>7</v>
      </c>
      <c r="AH71" t="n">
        <v>137857.0417035402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13.9692</v>
      </c>
      <c r="E72" t="n">
        <v>7.16</v>
      </c>
      <c r="F72" t="n">
        <v>4.1</v>
      </c>
      <c r="G72" t="n">
        <v>61.55</v>
      </c>
      <c r="H72" t="n">
        <v>1.11</v>
      </c>
      <c r="I72" t="n">
        <v>4</v>
      </c>
      <c r="J72" t="n">
        <v>297.83</v>
      </c>
      <c r="K72" t="n">
        <v>59.89</v>
      </c>
      <c r="L72" t="n">
        <v>18.5</v>
      </c>
      <c r="M72" t="n">
        <v>2</v>
      </c>
      <c r="N72" t="n">
        <v>84.45</v>
      </c>
      <c r="O72" t="n">
        <v>36966.84</v>
      </c>
      <c r="P72" t="n">
        <v>61.44</v>
      </c>
      <c r="Q72" t="n">
        <v>203.56</v>
      </c>
      <c r="R72" t="n">
        <v>16</v>
      </c>
      <c r="S72" t="n">
        <v>13.05</v>
      </c>
      <c r="T72" t="n">
        <v>1185.48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111.2889450075074</v>
      </c>
      <c r="AB72" t="n">
        <v>152.2704442809494</v>
      </c>
      <c r="AC72" t="n">
        <v>137.7379667917279</v>
      </c>
      <c r="AD72" t="n">
        <v>111288.9450075074</v>
      </c>
      <c r="AE72" t="n">
        <v>152270.4442809494</v>
      </c>
      <c r="AF72" t="n">
        <v>3.105834824389578e-06</v>
      </c>
      <c r="AG72" t="n">
        <v>7</v>
      </c>
      <c r="AH72" t="n">
        <v>137737.9667917279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13.9692</v>
      </c>
      <c r="E73" t="n">
        <v>7.16</v>
      </c>
      <c r="F73" t="n">
        <v>4.1</v>
      </c>
      <c r="G73" t="n">
        <v>61.55</v>
      </c>
      <c r="H73" t="n">
        <v>1.12</v>
      </c>
      <c r="I73" t="n">
        <v>4</v>
      </c>
      <c r="J73" t="n">
        <v>298.35</v>
      </c>
      <c r="K73" t="n">
        <v>59.89</v>
      </c>
      <c r="L73" t="n">
        <v>18.75</v>
      </c>
      <c r="M73" t="n">
        <v>2</v>
      </c>
      <c r="N73" t="n">
        <v>84.72</v>
      </c>
      <c r="O73" t="n">
        <v>37031.27</v>
      </c>
      <c r="P73" t="n">
        <v>61.23</v>
      </c>
      <c r="Q73" t="n">
        <v>203.56</v>
      </c>
      <c r="R73" t="n">
        <v>16.02</v>
      </c>
      <c r="S73" t="n">
        <v>13.05</v>
      </c>
      <c r="T73" t="n">
        <v>1194.95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111.207135648413</v>
      </c>
      <c r="AB73" t="n">
        <v>152.1585091066623</v>
      </c>
      <c r="AC73" t="n">
        <v>137.6367145533728</v>
      </c>
      <c r="AD73" t="n">
        <v>111207.135648413</v>
      </c>
      <c r="AE73" t="n">
        <v>152158.5091066623</v>
      </c>
      <c r="AF73" t="n">
        <v>3.105834824389578e-06</v>
      </c>
      <c r="AG73" t="n">
        <v>7</v>
      </c>
      <c r="AH73" t="n">
        <v>137636.7145533728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13.9735</v>
      </c>
      <c r="E74" t="n">
        <v>7.16</v>
      </c>
      <c r="F74" t="n">
        <v>4.1</v>
      </c>
      <c r="G74" t="n">
        <v>61.52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61.03</v>
      </c>
      <c r="Q74" t="n">
        <v>203.56</v>
      </c>
      <c r="R74" t="n">
        <v>15.94</v>
      </c>
      <c r="S74" t="n">
        <v>13.05</v>
      </c>
      <c r="T74" t="n">
        <v>1153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111.1191348230488</v>
      </c>
      <c r="AB74" t="n">
        <v>152.0381024950767</v>
      </c>
      <c r="AC74" t="n">
        <v>137.5277993798051</v>
      </c>
      <c r="AD74" t="n">
        <v>111119.1348230488</v>
      </c>
      <c r="AE74" t="n">
        <v>152038.1024950767</v>
      </c>
      <c r="AF74" t="n">
        <v>3.106790862655539e-06</v>
      </c>
      <c r="AG74" t="n">
        <v>7</v>
      </c>
      <c r="AH74" t="n">
        <v>137527.7993798051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13.9697</v>
      </c>
      <c r="E75" t="n">
        <v>7.16</v>
      </c>
      <c r="F75" t="n">
        <v>4.1</v>
      </c>
      <c r="G75" t="n">
        <v>61.55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60.81</v>
      </c>
      <c r="Q75" t="n">
        <v>203.56</v>
      </c>
      <c r="R75" t="n">
        <v>16</v>
      </c>
      <c r="S75" t="n">
        <v>13.05</v>
      </c>
      <c r="T75" t="n">
        <v>1182.96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111.0423467542791</v>
      </c>
      <c r="AB75" t="n">
        <v>151.9330376717355</v>
      </c>
      <c r="AC75" t="n">
        <v>137.4327617957441</v>
      </c>
      <c r="AD75" t="n">
        <v>111042.3467542791</v>
      </c>
      <c r="AE75" t="n">
        <v>151933.0376717355</v>
      </c>
      <c r="AF75" t="n">
        <v>3.105945991629805e-06</v>
      </c>
      <c r="AG75" t="n">
        <v>7</v>
      </c>
      <c r="AH75" t="n">
        <v>137432.7617957442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13.9811</v>
      </c>
      <c r="E76" t="n">
        <v>7.15</v>
      </c>
      <c r="F76" t="n">
        <v>4.1</v>
      </c>
      <c r="G76" t="n">
        <v>61.46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60.46</v>
      </c>
      <c r="Q76" t="n">
        <v>203.56</v>
      </c>
      <c r="R76" t="n">
        <v>15.74</v>
      </c>
      <c r="S76" t="n">
        <v>13.05</v>
      </c>
      <c r="T76" t="n">
        <v>1053.47</v>
      </c>
      <c r="U76" t="n">
        <v>0.83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110.8794565728365</v>
      </c>
      <c r="AB76" t="n">
        <v>151.7101641392782</v>
      </c>
      <c r="AC76" t="n">
        <v>137.2311590004196</v>
      </c>
      <c r="AD76" t="n">
        <v>110879.4565728365</v>
      </c>
      <c r="AE76" t="n">
        <v>151710.1641392782</v>
      </c>
      <c r="AF76" t="n">
        <v>3.108480604707006e-06</v>
      </c>
      <c r="AG76" t="n">
        <v>7</v>
      </c>
      <c r="AH76" t="n">
        <v>137231.1590004195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13.992</v>
      </c>
      <c r="E77" t="n">
        <v>7.15</v>
      </c>
      <c r="F77" t="n">
        <v>4.09</v>
      </c>
      <c r="G77" t="n">
        <v>61.38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60.04</v>
      </c>
      <c r="Q77" t="n">
        <v>203.57</v>
      </c>
      <c r="R77" t="n">
        <v>15.59</v>
      </c>
      <c r="S77" t="n">
        <v>13.05</v>
      </c>
      <c r="T77" t="n">
        <v>978.51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110.6688370299075</v>
      </c>
      <c r="AB77" t="n">
        <v>151.4219851887645</v>
      </c>
      <c r="AC77" t="n">
        <v>136.970483444481</v>
      </c>
      <c r="AD77" t="n">
        <v>110668.8370299075</v>
      </c>
      <c r="AE77" t="n">
        <v>151421.9851887645</v>
      </c>
      <c r="AF77" t="n">
        <v>3.11090405054398e-06</v>
      </c>
      <c r="AG77" t="n">
        <v>7</v>
      </c>
      <c r="AH77" t="n">
        <v>136970.483444481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13.9866</v>
      </c>
      <c r="E78" t="n">
        <v>7.15</v>
      </c>
      <c r="F78" t="n">
        <v>4.09</v>
      </c>
      <c r="G78" t="n">
        <v>61.42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59.75</v>
      </c>
      <c r="Q78" t="n">
        <v>203.56</v>
      </c>
      <c r="R78" t="n">
        <v>15.72</v>
      </c>
      <c r="S78" t="n">
        <v>13.05</v>
      </c>
      <c r="T78" t="n">
        <v>1044.36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110.5684807187703</v>
      </c>
      <c r="AB78" t="n">
        <v>151.2846732564587</v>
      </c>
      <c r="AC78" t="n">
        <v>136.846276370276</v>
      </c>
      <c r="AD78" t="n">
        <v>110568.4807187703</v>
      </c>
      <c r="AE78" t="n">
        <v>151284.6732564587</v>
      </c>
      <c r="AF78" t="n">
        <v>3.109703444349516e-06</v>
      </c>
      <c r="AG78" t="n">
        <v>7</v>
      </c>
      <c r="AH78" t="n">
        <v>136846.276370276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13.9697</v>
      </c>
      <c r="E79" t="n">
        <v>7.16</v>
      </c>
      <c r="F79" t="n">
        <v>4.1</v>
      </c>
      <c r="G79" t="n">
        <v>61.55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59.53</v>
      </c>
      <c r="Q79" t="n">
        <v>203.56</v>
      </c>
      <c r="R79" t="n">
        <v>16.04</v>
      </c>
      <c r="S79" t="n">
        <v>13.05</v>
      </c>
      <c r="T79" t="n">
        <v>1203.55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110.5437170796471</v>
      </c>
      <c r="AB79" t="n">
        <v>151.2507905529156</v>
      </c>
      <c r="AC79" t="n">
        <v>136.8156273844044</v>
      </c>
      <c r="AD79" t="n">
        <v>110543.7170796471</v>
      </c>
      <c r="AE79" t="n">
        <v>151250.7905529156</v>
      </c>
      <c r="AF79" t="n">
        <v>3.105945991629805e-06</v>
      </c>
      <c r="AG79" t="n">
        <v>7</v>
      </c>
      <c r="AH79" t="n">
        <v>136815.6273844044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13.9638</v>
      </c>
      <c r="E80" t="n">
        <v>7.16</v>
      </c>
      <c r="F80" t="n">
        <v>4.11</v>
      </c>
      <c r="G80" t="n">
        <v>61.59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59.37</v>
      </c>
      <c r="Q80" t="n">
        <v>203.56</v>
      </c>
      <c r="R80" t="n">
        <v>16.12</v>
      </c>
      <c r="S80" t="n">
        <v>13.05</v>
      </c>
      <c r="T80" t="n">
        <v>1245.64</v>
      </c>
      <c r="U80" t="n">
        <v>0.8100000000000001</v>
      </c>
      <c r="V80" t="n">
        <v>0.91</v>
      </c>
      <c r="W80" t="n">
        <v>0.06</v>
      </c>
      <c r="X80" t="n">
        <v>0.07000000000000001</v>
      </c>
      <c r="Y80" t="n">
        <v>1</v>
      </c>
      <c r="Z80" t="n">
        <v>10</v>
      </c>
      <c r="AA80" t="n">
        <v>110.5169351181177</v>
      </c>
      <c r="AB80" t="n">
        <v>151.2141462916143</v>
      </c>
      <c r="AC80" t="n">
        <v>136.7824803999711</v>
      </c>
      <c r="AD80" t="n">
        <v>110516.9351181177</v>
      </c>
      <c r="AE80" t="n">
        <v>151214.1462916143</v>
      </c>
      <c r="AF80" t="n">
        <v>3.104634218195114e-06</v>
      </c>
      <c r="AG80" t="n">
        <v>7</v>
      </c>
      <c r="AH80" t="n">
        <v>136782.4803999712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13.9638</v>
      </c>
      <c r="E81" t="n">
        <v>7.16</v>
      </c>
      <c r="F81" t="n">
        <v>4.11</v>
      </c>
      <c r="G81" t="n">
        <v>61.59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59.14</v>
      </c>
      <c r="Q81" t="n">
        <v>203.56</v>
      </c>
      <c r="R81" t="n">
        <v>16.13</v>
      </c>
      <c r="S81" t="n">
        <v>13.05</v>
      </c>
      <c r="T81" t="n">
        <v>1248.84</v>
      </c>
      <c r="U81" t="n">
        <v>0.8100000000000001</v>
      </c>
      <c r="V81" t="n">
        <v>0.91</v>
      </c>
      <c r="W81" t="n">
        <v>0.06</v>
      </c>
      <c r="X81" t="n">
        <v>0.07000000000000001</v>
      </c>
      <c r="Y81" t="n">
        <v>1</v>
      </c>
      <c r="Z81" t="n">
        <v>10</v>
      </c>
      <c r="AA81" t="n">
        <v>110.4272997416155</v>
      </c>
      <c r="AB81" t="n">
        <v>151.0915032150505</v>
      </c>
      <c r="AC81" t="n">
        <v>136.6715422065039</v>
      </c>
      <c r="AD81" t="n">
        <v>110427.2997416155</v>
      </c>
      <c r="AE81" t="n">
        <v>151091.5032150505</v>
      </c>
      <c r="AF81" t="n">
        <v>3.104634218195114e-06</v>
      </c>
      <c r="AG81" t="n">
        <v>7</v>
      </c>
      <c r="AH81" t="n">
        <v>136671.5422065039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14.116</v>
      </c>
      <c r="E82" t="n">
        <v>7.08</v>
      </c>
      <c r="F82" t="n">
        <v>4.08</v>
      </c>
      <c r="G82" t="n">
        <v>81.59</v>
      </c>
      <c r="H82" t="n">
        <v>1.23</v>
      </c>
      <c r="I82" t="n">
        <v>3</v>
      </c>
      <c r="J82" t="n">
        <v>303.1</v>
      </c>
      <c r="K82" t="n">
        <v>59.89</v>
      </c>
      <c r="L82" t="n">
        <v>21</v>
      </c>
      <c r="M82" t="n">
        <v>1</v>
      </c>
      <c r="N82" t="n">
        <v>87.20999999999999</v>
      </c>
      <c r="O82" t="n">
        <v>37616.56</v>
      </c>
      <c r="P82" t="n">
        <v>58.47</v>
      </c>
      <c r="Q82" t="n">
        <v>203.58</v>
      </c>
      <c r="R82" t="n">
        <v>15.21</v>
      </c>
      <c r="S82" t="n">
        <v>13.05</v>
      </c>
      <c r="T82" t="n">
        <v>794.6</v>
      </c>
      <c r="U82" t="n">
        <v>0.86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109.7579372064538</v>
      </c>
      <c r="AB82" t="n">
        <v>150.1756518642516</v>
      </c>
      <c r="AC82" t="n">
        <v>135.8430984232195</v>
      </c>
      <c r="AD82" t="n">
        <v>109757.9372064538</v>
      </c>
      <c r="AE82" t="n">
        <v>150175.6518642516</v>
      </c>
      <c r="AF82" t="n">
        <v>3.138473526120557e-06</v>
      </c>
      <c r="AG82" t="n">
        <v>7</v>
      </c>
      <c r="AH82" t="n">
        <v>135843.0984232195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14.1265</v>
      </c>
      <c r="E83" t="n">
        <v>7.08</v>
      </c>
      <c r="F83" t="n">
        <v>4.07</v>
      </c>
      <c r="G83" t="n">
        <v>81.48</v>
      </c>
      <c r="H83" t="n">
        <v>1.25</v>
      </c>
      <c r="I83" t="n">
        <v>3</v>
      </c>
      <c r="J83" t="n">
        <v>303.63</v>
      </c>
      <c r="K83" t="n">
        <v>59.89</v>
      </c>
      <c r="L83" t="n">
        <v>21.25</v>
      </c>
      <c r="M83" t="n">
        <v>1</v>
      </c>
      <c r="N83" t="n">
        <v>87.48999999999999</v>
      </c>
      <c r="O83" t="n">
        <v>37682.17</v>
      </c>
      <c r="P83" t="n">
        <v>58.56</v>
      </c>
      <c r="Q83" t="n">
        <v>203.56</v>
      </c>
      <c r="R83" t="n">
        <v>15.03</v>
      </c>
      <c r="S83" t="n">
        <v>13.05</v>
      </c>
      <c r="T83" t="n">
        <v>703.54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109.747545259348</v>
      </c>
      <c r="AB83" t="n">
        <v>150.1614331437613</v>
      </c>
      <c r="AC83" t="n">
        <v>135.8302367174567</v>
      </c>
      <c r="AD83" t="n">
        <v>109747.545259348</v>
      </c>
      <c r="AE83" t="n">
        <v>150161.4331437613</v>
      </c>
      <c r="AF83" t="n">
        <v>3.140808038165347e-06</v>
      </c>
      <c r="AG83" t="n">
        <v>7</v>
      </c>
      <c r="AH83" t="n">
        <v>135830.2367174567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14.1348</v>
      </c>
      <c r="E84" t="n">
        <v>7.07</v>
      </c>
      <c r="F84" t="n">
        <v>4.07</v>
      </c>
      <c r="G84" t="n">
        <v>81.40000000000001</v>
      </c>
      <c r="H84" t="n">
        <v>1.26</v>
      </c>
      <c r="I84" t="n">
        <v>3</v>
      </c>
      <c r="J84" t="n">
        <v>304.16</v>
      </c>
      <c r="K84" t="n">
        <v>59.89</v>
      </c>
      <c r="L84" t="n">
        <v>21.5</v>
      </c>
      <c r="M84" t="n">
        <v>1</v>
      </c>
      <c r="N84" t="n">
        <v>87.78</v>
      </c>
      <c r="O84" t="n">
        <v>37747.91</v>
      </c>
      <c r="P84" t="n">
        <v>58.56</v>
      </c>
      <c r="Q84" t="n">
        <v>203.56</v>
      </c>
      <c r="R84" t="n">
        <v>14.89</v>
      </c>
      <c r="S84" t="n">
        <v>13.05</v>
      </c>
      <c r="T84" t="n">
        <v>636.04</v>
      </c>
      <c r="U84" t="n">
        <v>0.88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109.7291082280717</v>
      </c>
      <c r="AB84" t="n">
        <v>150.1362067841846</v>
      </c>
      <c r="AC84" t="n">
        <v>135.8074179262326</v>
      </c>
      <c r="AD84" t="n">
        <v>109729.1082280717</v>
      </c>
      <c r="AE84" t="n">
        <v>150136.2067841846</v>
      </c>
      <c r="AF84" t="n">
        <v>3.142653414353134e-06</v>
      </c>
      <c r="AG84" t="n">
        <v>7</v>
      </c>
      <c r="AH84" t="n">
        <v>135807.4179262326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14.1393</v>
      </c>
      <c r="E85" t="n">
        <v>7.07</v>
      </c>
      <c r="F85" t="n">
        <v>4.07</v>
      </c>
      <c r="G85" t="n">
        <v>81.36</v>
      </c>
      <c r="H85" t="n">
        <v>1.27</v>
      </c>
      <c r="I85" t="n">
        <v>3</v>
      </c>
      <c r="J85" t="n">
        <v>304.7</v>
      </c>
      <c r="K85" t="n">
        <v>59.89</v>
      </c>
      <c r="L85" t="n">
        <v>21.75</v>
      </c>
      <c r="M85" t="n">
        <v>1</v>
      </c>
      <c r="N85" t="n">
        <v>88.06</v>
      </c>
      <c r="O85" t="n">
        <v>37813.76</v>
      </c>
      <c r="P85" t="n">
        <v>58.62</v>
      </c>
      <c r="Q85" t="n">
        <v>203.56</v>
      </c>
      <c r="R85" t="n">
        <v>14.85</v>
      </c>
      <c r="S85" t="n">
        <v>13.05</v>
      </c>
      <c r="T85" t="n">
        <v>614</v>
      </c>
      <c r="U85" t="n">
        <v>0.88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109.742214201569</v>
      </c>
      <c r="AB85" t="n">
        <v>150.1541389553183</v>
      </c>
      <c r="AC85" t="n">
        <v>135.8236386761213</v>
      </c>
      <c r="AD85" t="n">
        <v>109742.214201569</v>
      </c>
      <c r="AE85" t="n">
        <v>150154.1389553183</v>
      </c>
      <c r="AF85" t="n">
        <v>3.143653919515187e-06</v>
      </c>
      <c r="AG85" t="n">
        <v>7</v>
      </c>
      <c r="AH85" t="n">
        <v>135823.6386761213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14.1371</v>
      </c>
      <c r="E86" t="n">
        <v>7.07</v>
      </c>
      <c r="F86" t="n">
        <v>4.07</v>
      </c>
      <c r="G86" t="n">
        <v>81.38</v>
      </c>
      <c r="H86" t="n">
        <v>1.28</v>
      </c>
      <c r="I86" t="n">
        <v>3</v>
      </c>
      <c r="J86" t="n">
        <v>305.23</v>
      </c>
      <c r="K86" t="n">
        <v>59.89</v>
      </c>
      <c r="L86" t="n">
        <v>22</v>
      </c>
      <c r="M86" t="n">
        <v>1</v>
      </c>
      <c r="N86" t="n">
        <v>88.34999999999999</v>
      </c>
      <c r="O86" t="n">
        <v>37879.74</v>
      </c>
      <c r="P86" t="n">
        <v>58.89</v>
      </c>
      <c r="Q86" t="n">
        <v>203.56</v>
      </c>
      <c r="R86" t="n">
        <v>14.9</v>
      </c>
      <c r="S86" t="n">
        <v>13.05</v>
      </c>
      <c r="T86" t="n">
        <v>641.85</v>
      </c>
      <c r="U86" t="n">
        <v>0.88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109.8510337457074</v>
      </c>
      <c r="AB86" t="n">
        <v>150.3030306563879</v>
      </c>
      <c r="AC86" t="n">
        <v>135.9583203622116</v>
      </c>
      <c r="AD86" t="n">
        <v>109851.0337457074</v>
      </c>
      <c r="AE86" t="n">
        <v>150303.0306563879</v>
      </c>
      <c r="AF86" t="n">
        <v>3.143164783658183e-06</v>
      </c>
      <c r="AG86" t="n">
        <v>7</v>
      </c>
      <c r="AH86" t="n">
        <v>135958.3203622116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14.1293</v>
      </c>
      <c r="E87" t="n">
        <v>7.08</v>
      </c>
      <c r="F87" t="n">
        <v>4.07</v>
      </c>
      <c r="G87" t="n">
        <v>81.45999999999999</v>
      </c>
      <c r="H87" t="n">
        <v>1.3</v>
      </c>
      <c r="I87" t="n">
        <v>3</v>
      </c>
      <c r="J87" t="n">
        <v>305.77</v>
      </c>
      <c r="K87" t="n">
        <v>59.89</v>
      </c>
      <c r="L87" t="n">
        <v>22.25</v>
      </c>
      <c r="M87" t="n">
        <v>1</v>
      </c>
      <c r="N87" t="n">
        <v>88.63</v>
      </c>
      <c r="O87" t="n">
        <v>37945.85</v>
      </c>
      <c r="P87" t="n">
        <v>59.03</v>
      </c>
      <c r="Q87" t="n">
        <v>203.56</v>
      </c>
      <c r="R87" t="n">
        <v>15.01</v>
      </c>
      <c r="S87" t="n">
        <v>13.05</v>
      </c>
      <c r="T87" t="n">
        <v>696.41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109.9223455685286</v>
      </c>
      <c r="AB87" t="n">
        <v>150.4006026384273</v>
      </c>
      <c r="AC87" t="n">
        <v>136.0465802112284</v>
      </c>
      <c r="AD87" t="n">
        <v>109922.3455685286</v>
      </c>
      <c r="AE87" t="n">
        <v>150400.6026384273</v>
      </c>
      <c r="AF87" t="n">
        <v>3.141430574710624e-06</v>
      </c>
      <c r="AG87" t="n">
        <v>7</v>
      </c>
      <c r="AH87" t="n">
        <v>136046.5802112284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14.1226</v>
      </c>
      <c r="E88" t="n">
        <v>7.08</v>
      </c>
      <c r="F88" t="n">
        <v>4.08</v>
      </c>
      <c r="G88" t="n">
        <v>81.52</v>
      </c>
      <c r="H88" t="n">
        <v>1.31</v>
      </c>
      <c r="I88" t="n">
        <v>3</v>
      </c>
      <c r="J88" t="n">
        <v>306.31</v>
      </c>
      <c r="K88" t="n">
        <v>59.89</v>
      </c>
      <c r="L88" t="n">
        <v>22.5</v>
      </c>
      <c r="M88" t="n">
        <v>1</v>
      </c>
      <c r="N88" t="n">
        <v>88.92</v>
      </c>
      <c r="O88" t="n">
        <v>38012.07</v>
      </c>
      <c r="P88" t="n">
        <v>59.06</v>
      </c>
      <c r="Q88" t="n">
        <v>203.56</v>
      </c>
      <c r="R88" t="n">
        <v>15.16</v>
      </c>
      <c r="S88" t="n">
        <v>13.05</v>
      </c>
      <c r="T88" t="n">
        <v>770.15</v>
      </c>
      <c r="U88" t="n">
        <v>0.86</v>
      </c>
      <c r="V88" t="n">
        <v>0.92</v>
      </c>
      <c r="W88" t="n">
        <v>0.06</v>
      </c>
      <c r="X88" t="n">
        <v>0.04</v>
      </c>
      <c r="Y88" t="n">
        <v>1</v>
      </c>
      <c r="Z88" t="n">
        <v>10</v>
      </c>
      <c r="AA88" t="n">
        <v>109.9706076700789</v>
      </c>
      <c r="AB88" t="n">
        <v>150.4666369749421</v>
      </c>
      <c r="AC88" t="n">
        <v>136.1063123233459</v>
      </c>
      <c r="AD88" t="n">
        <v>109970.6076700789</v>
      </c>
      <c r="AE88" t="n">
        <v>150466.6369749421</v>
      </c>
      <c r="AF88" t="n">
        <v>3.139940933691568e-06</v>
      </c>
      <c r="AG88" t="n">
        <v>7</v>
      </c>
      <c r="AH88" t="n">
        <v>136106.3123233459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14.1127</v>
      </c>
      <c r="E89" t="n">
        <v>7.09</v>
      </c>
      <c r="F89" t="n">
        <v>4.08</v>
      </c>
      <c r="G89" t="n">
        <v>81.62</v>
      </c>
      <c r="H89" t="n">
        <v>1.32</v>
      </c>
      <c r="I89" t="n">
        <v>3</v>
      </c>
      <c r="J89" t="n">
        <v>306.84</v>
      </c>
      <c r="K89" t="n">
        <v>59.89</v>
      </c>
      <c r="L89" t="n">
        <v>22.75</v>
      </c>
      <c r="M89" t="n">
        <v>1</v>
      </c>
      <c r="N89" t="n">
        <v>89.20999999999999</v>
      </c>
      <c r="O89" t="n">
        <v>38078.42</v>
      </c>
      <c r="P89" t="n">
        <v>59.19</v>
      </c>
      <c r="Q89" t="n">
        <v>203.56</v>
      </c>
      <c r="R89" t="n">
        <v>15.33</v>
      </c>
      <c r="S89" t="n">
        <v>13.05</v>
      </c>
      <c r="T89" t="n">
        <v>854.45</v>
      </c>
      <c r="U89" t="n">
        <v>0.85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110.0429186770913</v>
      </c>
      <c r="AB89" t="n">
        <v>150.5655760848729</v>
      </c>
      <c r="AC89" t="n">
        <v>136.1958088234869</v>
      </c>
      <c r="AD89" t="n">
        <v>110042.9186770913</v>
      </c>
      <c r="AE89" t="n">
        <v>150565.5760848729</v>
      </c>
      <c r="AF89" t="n">
        <v>3.137739822335051e-06</v>
      </c>
      <c r="AG89" t="n">
        <v>7</v>
      </c>
      <c r="AH89" t="n">
        <v>136195.8088234869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14.1176</v>
      </c>
      <c r="E90" t="n">
        <v>7.08</v>
      </c>
      <c r="F90" t="n">
        <v>4.08</v>
      </c>
      <c r="G90" t="n">
        <v>81.56999999999999</v>
      </c>
      <c r="H90" t="n">
        <v>1.33</v>
      </c>
      <c r="I90" t="n">
        <v>3</v>
      </c>
      <c r="J90" t="n">
        <v>307.38</v>
      </c>
      <c r="K90" t="n">
        <v>59.89</v>
      </c>
      <c r="L90" t="n">
        <v>23</v>
      </c>
      <c r="M90" t="n">
        <v>1</v>
      </c>
      <c r="N90" t="n">
        <v>89.5</v>
      </c>
      <c r="O90" t="n">
        <v>38144.9</v>
      </c>
      <c r="P90" t="n">
        <v>59.21</v>
      </c>
      <c r="Q90" t="n">
        <v>203.56</v>
      </c>
      <c r="R90" t="n">
        <v>15.19</v>
      </c>
      <c r="S90" t="n">
        <v>13.05</v>
      </c>
      <c r="T90" t="n">
        <v>787.38</v>
      </c>
      <c r="U90" t="n">
        <v>0.86</v>
      </c>
      <c r="V90" t="n">
        <v>0.92</v>
      </c>
      <c r="W90" t="n">
        <v>0.06</v>
      </c>
      <c r="X90" t="n">
        <v>0.04</v>
      </c>
      <c r="Y90" t="n">
        <v>1</v>
      </c>
      <c r="Z90" t="n">
        <v>10</v>
      </c>
      <c r="AA90" t="n">
        <v>110.0396278511118</v>
      </c>
      <c r="AB90" t="n">
        <v>150.5610734315868</v>
      </c>
      <c r="AC90" t="n">
        <v>136.1917358971109</v>
      </c>
      <c r="AD90" t="n">
        <v>110039.6278511118</v>
      </c>
      <c r="AE90" t="n">
        <v>150561.0734315868</v>
      </c>
      <c r="AF90" t="n">
        <v>3.138829261289286e-06</v>
      </c>
      <c r="AG90" t="n">
        <v>7</v>
      </c>
      <c r="AH90" t="n">
        <v>136191.7358971109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14.1271</v>
      </c>
      <c r="E91" t="n">
        <v>7.08</v>
      </c>
      <c r="F91" t="n">
        <v>4.07</v>
      </c>
      <c r="G91" t="n">
        <v>81.48</v>
      </c>
      <c r="H91" t="n">
        <v>1.35</v>
      </c>
      <c r="I91" t="n">
        <v>3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59.23</v>
      </c>
      <c r="Q91" t="n">
        <v>203.56</v>
      </c>
      <c r="R91" t="n">
        <v>15.02</v>
      </c>
      <c r="S91" t="n">
        <v>13.05</v>
      </c>
      <c r="T91" t="n">
        <v>699.29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110.0043052040348</v>
      </c>
      <c r="AB91" t="n">
        <v>150.5127434275308</v>
      </c>
      <c r="AC91" t="n">
        <v>136.1480184408104</v>
      </c>
      <c r="AD91" t="n">
        <v>110004.3052040348</v>
      </c>
      <c r="AE91" t="n">
        <v>150512.7434275308</v>
      </c>
      <c r="AF91" t="n">
        <v>3.140941438853621e-06</v>
      </c>
      <c r="AG91" t="n">
        <v>7</v>
      </c>
      <c r="AH91" t="n">
        <v>136148.0184408104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14.1332</v>
      </c>
      <c r="E92" t="n">
        <v>7.08</v>
      </c>
      <c r="F92" t="n">
        <v>4.07</v>
      </c>
      <c r="G92" t="n">
        <v>81.42</v>
      </c>
      <c r="H92" t="n">
        <v>1.36</v>
      </c>
      <c r="I92" t="n">
        <v>3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59.17</v>
      </c>
      <c r="Q92" t="n">
        <v>203.56</v>
      </c>
      <c r="R92" t="n">
        <v>14.91</v>
      </c>
      <c r="S92" t="n">
        <v>13.05</v>
      </c>
      <c r="T92" t="n">
        <v>644.67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109.9675398708705</v>
      </c>
      <c r="AB92" t="n">
        <v>150.4624394767234</v>
      </c>
      <c r="AC92" t="n">
        <v>136.1025154284661</v>
      </c>
      <c r="AD92" t="n">
        <v>109967.5398708705</v>
      </c>
      <c r="AE92" t="n">
        <v>150462.4394767234</v>
      </c>
      <c r="AF92" t="n">
        <v>3.142297679184404e-06</v>
      </c>
      <c r="AG92" t="n">
        <v>7</v>
      </c>
      <c r="AH92" t="n">
        <v>136102.5154284661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14.1354</v>
      </c>
      <c r="E93" t="n">
        <v>7.07</v>
      </c>
      <c r="F93" t="n">
        <v>4.07</v>
      </c>
      <c r="G93" t="n">
        <v>81.39</v>
      </c>
      <c r="H93" t="n">
        <v>1.37</v>
      </c>
      <c r="I93" t="n">
        <v>3</v>
      </c>
      <c r="J93" t="n">
        <v>309.01</v>
      </c>
      <c r="K93" t="n">
        <v>59.89</v>
      </c>
      <c r="L93" t="n">
        <v>23.75</v>
      </c>
      <c r="M93" t="n">
        <v>1</v>
      </c>
      <c r="N93" t="n">
        <v>90.37</v>
      </c>
      <c r="O93" t="n">
        <v>38345.09</v>
      </c>
      <c r="P93" t="n">
        <v>59.13</v>
      </c>
      <c r="Q93" t="n">
        <v>203.56</v>
      </c>
      <c r="R93" t="n">
        <v>14.92</v>
      </c>
      <c r="S93" t="n">
        <v>13.05</v>
      </c>
      <c r="T93" t="n">
        <v>649.86</v>
      </c>
      <c r="U93" t="n">
        <v>0.87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109.9472193972008</v>
      </c>
      <c r="AB93" t="n">
        <v>150.4346361081725</v>
      </c>
      <c r="AC93" t="n">
        <v>136.0773655743873</v>
      </c>
      <c r="AD93" t="n">
        <v>109947.2193972008</v>
      </c>
      <c r="AE93" t="n">
        <v>150434.6361081725</v>
      </c>
      <c r="AF93" t="n">
        <v>3.142786815041408e-06</v>
      </c>
      <c r="AG93" t="n">
        <v>7</v>
      </c>
      <c r="AH93" t="n">
        <v>136077.3655743873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14.1309</v>
      </c>
      <c r="E94" t="n">
        <v>7.08</v>
      </c>
      <c r="F94" t="n">
        <v>4.07</v>
      </c>
      <c r="G94" t="n">
        <v>81.44</v>
      </c>
      <c r="H94" t="n">
        <v>1.38</v>
      </c>
      <c r="I94" t="n">
        <v>3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59.11</v>
      </c>
      <c r="Q94" t="n">
        <v>203.56</v>
      </c>
      <c r="R94" t="n">
        <v>14.99</v>
      </c>
      <c r="S94" t="n">
        <v>13.05</v>
      </c>
      <c r="T94" t="n">
        <v>685.34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109.9495795124</v>
      </c>
      <c r="AB94" t="n">
        <v>150.437865321909</v>
      </c>
      <c r="AC94" t="n">
        <v>136.0802865964971</v>
      </c>
      <c r="AD94" t="n">
        <v>109949.5795124</v>
      </c>
      <c r="AE94" t="n">
        <v>150437.865321909</v>
      </c>
      <c r="AF94" t="n">
        <v>3.141786309879355e-06</v>
      </c>
      <c r="AG94" t="n">
        <v>7</v>
      </c>
      <c r="AH94" t="n">
        <v>136080.2865964971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14.1237</v>
      </c>
      <c r="E95" t="n">
        <v>7.08</v>
      </c>
      <c r="F95" t="n">
        <v>4.08</v>
      </c>
      <c r="G95" t="n">
        <v>81.51000000000001</v>
      </c>
      <c r="H95" t="n">
        <v>1.39</v>
      </c>
      <c r="I95" t="n">
        <v>3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59.15</v>
      </c>
      <c r="Q95" t="n">
        <v>203.56</v>
      </c>
      <c r="R95" t="n">
        <v>15.12</v>
      </c>
      <c r="S95" t="n">
        <v>13.05</v>
      </c>
      <c r="T95" t="n">
        <v>750.53</v>
      </c>
      <c r="U95" t="n">
        <v>0.86</v>
      </c>
      <c r="V95" t="n">
        <v>0.92</v>
      </c>
      <c r="W95" t="n">
        <v>0.06</v>
      </c>
      <c r="X95" t="n">
        <v>0.04</v>
      </c>
      <c r="Y95" t="n">
        <v>1</v>
      </c>
      <c r="Z95" t="n">
        <v>10</v>
      </c>
      <c r="AA95" t="n">
        <v>110.0028225327587</v>
      </c>
      <c r="AB95" t="n">
        <v>150.51071477128</v>
      </c>
      <c r="AC95" t="n">
        <v>136.146183396665</v>
      </c>
      <c r="AD95" t="n">
        <v>110002.8225327587</v>
      </c>
      <c r="AE95" t="n">
        <v>150510.71477128</v>
      </c>
      <c r="AF95" t="n">
        <v>3.140185501620069e-06</v>
      </c>
      <c r="AG95" t="n">
        <v>7</v>
      </c>
      <c r="AH95" t="n">
        <v>136146.183396665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14.1149</v>
      </c>
      <c r="E96" t="n">
        <v>7.08</v>
      </c>
      <c r="F96" t="n">
        <v>4.08</v>
      </c>
      <c r="G96" t="n">
        <v>81.59999999999999</v>
      </c>
      <c r="H96" t="n">
        <v>1.41</v>
      </c>
      <c r="I96" t="n">
        <v>3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59.14</v>
      </c>
      <c r="Q96" t="n">
        <v>203.56</v>
      </c>
      <c r="R96" t="n">
        <v>15.28</v>
      </c>
      <c r="S96" t="n">
        <v>13.05</v>
      </c>
      <c r="T96" t="n">
        <v>832.4400000000001</v>
      </c>
      <c r="U96" t="n">
        <v>0.85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110.018701470979</v>
      </c>
      <c r="AB96" t="n">
        <v>150.5324410350824</v>
      </c>
      <c r="AC96" t="n">
        <v>136.165836136343</v>
      </c>
      <c r="AD96" t="n">
        <v>110018.701470979</v>
      </c>
      <c r="AE96" t="n">
        <v>150532.4410350824</v>
      </c>
      <c r="AF96" t="n">
        <v>3.138228958192054e-06</v>
      </c>
      <c r="AG96" t="n">
        <v>7</v>
      </c>
      <c r="AH96" t="n">
        <v>136165.836136343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14.1116</v>
      </c>
      <c r="E97" t="n">
        <v>7.09</v>
      </c>
      <c r="F97" t="n">
        <v>4.08</v>
      </c>
      <c r="G97" t="n">
        <v>81.63</v>
      </c>
      <c r="H97" t="n">
        <v>1.42</v>
      </c>
      <c r="I97" t="n">
        <v>3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59.12</v>
      </c>
      <c r="Q97" t="n">
        <v>203.57</v>
      </c>
      <c r="R97" t="n">
        <v>15.3</v>
      </c>
      <c r="S97" t="n">
        <v>13.05</v>
      </c>
      <c r="T97" t="n">
        <v>837.8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110.0183945733338</v>
      </c>
      <c r="AB97" t="n">
        <v>150.5320211241849</v>
      </c>
      <c r="AC97" t="n">
        <v>136.1654563011522</v>
      </c>
      <c r="AD97" t="n">
        <v>110018.3945733338</v>
      </c>
      <c r="AE97" t="n">
        <v>150532.0211241849</v>
      </c>
      <c r="AF97" t="n">
        <v>3.137495254406548e-06</v>
      </c>
      <c r="AG97" t="n">
        <v>7</v>
      </c>
      <c r="AH97" t="n">
        <v>136165.4563011522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14.1215</v>
      </c>
      <c r="E98" t="n">
        <v>7.08</v>
      </c>
      <c r="F98" t="n">
        <v>4.08</v>
      </c>
      <c r="G98" t="n">
        <v>81.53</v>
      </c>
      <c r="H98" t="n">
        <v>1.43</v>
      </c>
      <c r="I98" t="n">
        <v>3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58.96</v>
      </c>
      <c r="Q98" t="n">
        <v>203.56</v>
      </c>
      <c r="R98" t="n">
        <v>15.11</v>
      </c>
      <c r="S98" t="n">
        <v>13.05</v>
      </c>
      <c r="T98" t="n">
        <v>743.27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109.9345341196982</v>
      </c>
      <c r="AB98" t="n">
        <v>150.4172795518586</v>
      </c>
      <c r="AC98" t="n">
        <v>136.0616655034479</v>
      </c>
      <c r="AD98" t="n">
        <v>109934.5341196982</v>
      </c>
      <c r="AE98" t="n">
        <v>150417.2795518586</v>
      </c>
      <c r="AF98" t="n">
        <v>3.139696365763066e-06</v>
      </c>
      <c r="AG98" t="n">
        <v>7</v>
      </c>
      <c r="AH98" t="n">
        <v>136061.6655034479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14.1304</v>
      </c>
      <c r="E99" t="n">
        <v>7.08</v>
      </c>
      <c r="F99" t="n">
        <v>4.07</v>
      </c>
      <c r="G99" t="n">
        <v>81.44</v>
      </c>
      <c r="H99" t="n">
        <v>1.44</v>
      </c>
      <c r="I99" t="n">
        <v>3</v>
      </c>
      <c r="J99" t="n">
        <v>312.28</v>
      </c>
      <c r="K99" t="n">
        <v>59.89</v>
      </c>
      <c r="L99" t="n">
        <v>25.25</v>
      </c>
      <c r="M99" t="n">
        <v>1</v>
      </c>
      <c r="N99" t="n">
        <v>92.15000000000001</v>
      </c>
      <c r="O99" t="n">
        <v>38749.07</v>
      </c>
      <c r="P99" t="n">
        <v>58.86</v>
      </c>
      <c r="Q99" t="n">
        <v>203.56</v>
      </c>
      <c r="R99" t="n">
        <v>14.98</v>
      </c>
      <c r="S99" t="n">
        <v>13.05</v>
      </c>
      <c r="T99" t="n">
        <v>678.1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109.8544166292864</v>
      </c>
      <c r="AB99" t="n">
        <v>150.307659266943</v>
      </c>
      <c r="AC99" t="n">
        <v>135.9625072246717</v>
      </c>
      <c r="AD99" t="n">
        <v>109854.4166292865</v>
      </c>
      <c r="AE99" t="n">
        <v>150307.659266943</v>
      </c>
      <c r="AF99" t="n">
        <v>3.141675142639127e-06</v>
      </c>
      <c r="AG99" t="n">
        <v>7</v>
      </c>
      <c r="AH99" t="n">
        <v>135962.5072246717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14.1293</v>
      </c>
      <c r="E100" t="n">
        <v>7.08</v>
      </c>
      <c r="F100" t="n">
        <v>4.07</v>
      </c>
      <c r="G100" t="n">
        <v>81.45999999999999</v>
      </c>
      <c r="H100" t="n">
        <v>1.45</v>
      </c>
      <c r="I100" t="n">
        <v>3</v>
      </c>
      <c r="J100" t="n">
        <v>312.83</v>
      </c>
      <c r="K100" t="n">
        <v>59.89</v>
      </c>
      <c r="L100" t="n">
        <v>25.5</v>
      </c>
      <c r="M100" t="n">
        <v>0</v>
      </c>
      <c r="N100" t="n">
        <v>92.44</v>
      </c>
      <c r="O100" t="n">
        <v>38816.85</v>
      </c>
      <c r="P100" t="n">
        <v>58.96</v>
      </c>
      <c r="Q100" t="n">
        <v>203.56</v>
      </c>
      <c r="R100" t="n">
        <v>14.94</v>
      </c>
      <c r="S100" t="n">
        <v>13.05</v>
      </c>
      <c r="T100" t="n">
        <v>660.88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109.8953847778534</v>
      </c>
      <c r="AB100" t="n">
        <v>150.3637136951994</v>
      </c>
      <c r="AC100" t="n">
        <v>136.0132118969682</v>
      </c>
      <c r="AD100" t="n">
        <v>109895.3847778534</v>
      </c>
      <c r="AE100" t="n">
        <v>150363.7136951994</v>
      </c>
      <c r="AF100" t="n">
        <v>3.141430574710624e-06</v>
      </c>
      <c r="AG100" t="n">
        <v>7</v>
      </c>
      <c r="AH100" t="n">
        <v>136013.2118969682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11.5436</v>
      </c>
      <c r="E2" t="n">
        <v>8.66</v>
      </c>
      <c r="F2" t="n">
        <v>4.92</v>
      </c>
      <c r="G2" t="n">
        <v>6.71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59.41</v>
      </c>
      <c r="Q2" t="n">
        <v>203.63</v>
      </c>
      <c r="R2" t="n">
        <v>41.6</v>
      </c>
      <c r="S2" t="n">
        <v>13.05</v>
      </c>
      <c r="T2" t="n">
        <v>13784.08</v>
      </c>
      <c r="U2" t="n">
        <v>0.31</v>
      </c>
      <c r="V2" t="n">
        <v>0.76</v>
      </c>
      <c r="W2" t="n">
        <v>0.12</v>
      </c>
      <c r="X2" t="n">
        <v>0.88</v>
      </c>
      <c r="Y2" t="n">
        <v>1</v>
      </c>
      <c r="Z2" t="n">
        <v>10</v>
      </c>
      <c r="AA2" t="n">
        <v>121.4632003436519</v>
      </c>
      <c r="AB2" t="n">
        <v>166.1913092883221</v>
      </c>
      <c r="AC2" t="n">
        <v>150.3302439808582</v>
      </c>
      <c r="AD2" t="n">
        <v>121463.2003436519</v>
      </c>
      <c r="AE2" t="n">
        <v>166191.3092883221</v>
      </c>
      <c r="AF2" t="n">
        <v>2.787371203727426e-06</v>
      </c>
      <c r="AG2" t="n">
        <v>8</v>
      </c>
      <c r="AH2" t="n">
        <v>150330.2439808582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12.301</v>
      </c>
      <c r="E3" t="n">
        <v>8.130000000000001</v>
      </c>
      <c r="F3" t="n">
        <v>4.71</v>
      </c>
      <c r="G3" t="n">
        <v>8.31</v>
      </c>
      <c r="H3" t="n">
        <v>0.14</v>
      </c>
      <c r="I3" t="n">
        <v>34</v>
      </c>
      <c r="J3" t="n">
        <v>159.48</v>
      </c>
      <c r="K3" t="n">
        <v>50.28</v>
      </c>
      <c r="L3" t="n">
        <v>1.25</v>
      </c>
      <c r="M3" t="n">
        <v>32</v>
      </c>
      <c r="N3" t="n">
        <v>27.95</v>
      </c>
      <c r="O3" t="n">
        <v>19902.91</v>
      </c>
      <c r="P3" t="n">
        <v>56.57</v>
      </c>
      <c r="Q3" t="n">
        <v>203.58</v>
      </c>
      <c r="R3" t="n">
        <v>34.83</v>
      </c>
      <c r="S3" t="n">
        <v>13.05</v>
      </c>
      <c r="T3" t="n">
        <v>10449.54</v>
      </c>
      <c r="U3" t="n">
        <v>0.37</v>
      </c>
      <c r="V3" t="n">
        <v>0.79</v>
      </c>
      <c r="W3" t="n">
        <v>0.11</v>
      </c>
      <c r="X3" t="n">
        <v>0.67</v>
      </c>
      <c r="Y3" t="n">
        <v>1</v>
      </c>
      <c r="Z3" t="n">
        <v>10</v>
      </c>
      <c r="AA3" t="n">
        <v>117.4063075727258</v>
      </c>
      <c r="AB3" t="n">
        <v>160.6404896216663</v>
      </c>
      <c r="AC3" t="n">
        <v>145.3091867525619</v>
      </c>
      <c r="AD3" t="n">
        <v>117406.3075727258</v>
      </c>
      <c r="AE3" t="n">
        <v>160640.4896216663</v>
      </c>
      <c r="AF3" t="n">
        <v>2.970256521107026e-06</v>
      </c>
      <c r="AG3" t="n">
        <v>8</v>
      </c>
      <c r="AH3" t="n">
        <v>145309.1867525619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12.8041</v>
      </c>
      <c r="E4" t="n">
        <v>7.81</v>
      </c>
      <c r="F4" t="n">
        <v>4.58</v>
      </c>
      <c r="G4" t="n">
        <v>9.82</v>
      </c>
      <c r="H4" t="n">
        <v>0.17</v>
      </c>
      <c r="I4" t="n">
        <v>28</v>
      </c>
      <c r="J4" t="n">
        <v>159.83</v>
      </c>
      <c r="K4" t="n">
        <v>50.28</v>
      </c>
      <c r="L4" t="n">
        <v>1.5</v>
      </c>
      <c r="M4" t="n">
        <v>26</v>
      </c>
      <c r="N4" t="n">
        <v>28.05</v>
      </c>
      <c r="O4" t="n">
        <v>19946.71</v>
      </c>
      <c r="P4" t="n">
        <v>54.85</v>
      </c>
      <c r="Q4" t="n">
        <v>203.61</v>
      </c>
      <c r="R4" t="n">
        <v>31.01</v>
      </c>
      <c r="S4" t="n">
        <v>13.05</v>
      </c>
      <c r="T4" t="n">
        <v>8571.84</v>
      </c>
      <c r="U4" t="n">
        <v>0.42</v>
      </c>
      <c r="V4" t="n">
        <v>0.82</v>
      </c>
      <c r="W4" t="n">
        <v>0.1</v>
      </c>
      <c r="X4" t="n">
        <v>0.54</v>
      </c>
      <c r="Y4" t="n">
        <v>1</v>
      </c>
      <c r="Z4" t="n">
        <v>10</v>
      </c>
      <c r="AA4" t="n">
        <v>104.8902527572477</v>
      </c>
      <c r="AB4" t="n">
        <v>143.5154712537695</v>
      </c>
      <c r="AC4" t="n">
        <v>129.8185561025775</v>
      </c>
      <c r="AD4" t="n">
        <v>104890.2527572477</v>
      </c>
      <c r="AE4" t="n">
        <v>143515.4712537695</v>
      </c>
      <c r="AF4" t="n">
        <v>3.091737380855742e-06</v>
      </c>
      <c r="AG4" t="n">
        <v>7</v>
      </c>
      <c r="AH4" t="n">
        <v>129818.5561025775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13.2548</v>
      </c>
      <c r="E5" t="n">
        <v>7.54</v>
      </c>
      <c r="F5" t="n">
        <v>4.48</v>
      </c>
      <c r="G5" t="n">
        <v>11.68</v>
      </c>
      <c r="H5" t="n">
        <v>0.19</v>
      </c>
      <c r="I5" t="n">
        <v>23</v>
      </c>
      <c r="J5" t="n">
        <v>160.19</v>
      </c>
      <c r="K5" t="n">
        <v>50.28</v>
      </c>
      <c r="L5" t="n">
        <v>1.75</v>
      </c>
      <c r="M5" t="n">
        <v>21</v>
      </c>
      <c r="N5" t="n">
        <v>28.16</v>
      </c>
      <c r="O5" t="n">
        <v>19990.53</v>
      </c>
      <c r="P5" t="n">
        <v>53.3</v>
      </c>
      <c r="Q5" t="n">
        <v>203.59</v>
      </c>
      <c r="R5" t="n">
        <v>27.63</v>
      </c>
      <c r="S5" t="n">
        <v>13.05</v>
      </c>
      <c r="T5" t="n">
        <v>6905.44</v>
      </c>
      <c r="U5" t="n">
        <v>0.47</v>
      </c>
      <c r="V5" t="n">
        <v>0.83</v>
      </c>
      <c r="W5" t="n">
        <v>0.09</v>
      </c>
      <c r="X5" t="n">
        <v>0.44</v>
      </c>
      <c r="Y5" t="n">
        <v>1</v>
      </c>
      <c r="Z5" t="n">
        <v>10</v>
      </c>
      <c r="AA5" t="n">
        <v>102.9716428652792</v>
      </c>
      <c r="AB5" t="n">
        <v>140.8903445564848</v>
      </c>
      <c r="AC5" t="n">
        <v>127.4439678128924</v>
      </c>
      <c r="AD5" t="n">
        <v>102971.6428652792</v>
      </c>
      <c r="AE5" t="n">
        <v>140890.3445564848</v>
      </c>
      <c r="AF5" t="n">
        <v>3.200565493534624e-06</v>
      </c>
      <c r="AG5" t="n">
        <v>7</v>
      </c>
      <c r="AH5" t="n">
        <v>127443.9678128924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13.5808</v>
      </c>
      <c r="E6" t="n">
        <v>7.36</v>
      </c>
      <c r="F6" t="n">
        <v>4.39</v>
      </c>
      <c r="G6" t="n">
        <v>13.18</v>
      </c>
      <c r="H6" t="n">
        <v>0.22</v>
      </c>
      <c r="I6" t="n">
        <v>20</v>
      </c>
      <c r="J6" t="n">
        <v>160.54</v>
      </c>
      <c r="K6" t="n">
        <v>50.28</v>
      </c>
      <c r="L6" t="n">
        <v>2</v>
      </c>
      <c r="M6" t="n">
        <v>18</v>
      </c>
      <c r="N6" t="n">
        <v>28.26</v>
      </c>
      <c r="O6" t="n">
        <v>20034.4</v>
      </c>
      <c r="P6" t="n">
        <v>52.07</v>
      </c>
      <c r="Q6" t="n">
        <v>203.57</v>
      </c>
      <c r="R6" t="n">
        <v>24.76</v>
      </c>
      <c r="S6" t="n">
        <v>13.05</v>
      </c>
      <c r="T6" t="n">
        <v>5485.42</v>
      </c>
      <c r="U6" t="n">
        <v>0.53</v>
      </c>
      <c r="V6" t="n">
        <v>0.85</v>
      </c>
      <c r="W6" t="n">
        <v>0.09</v>
      </c>
      <c r="X6" t="n">
        <v>0.35</v>
      </c>
      <c r="Y6" t="n">
        <v>1</v>
      </c>
      <c r="Z6" t="n">
        <v>10</v>
      </c>
      <c r="AA6" t="n">
        <v>101.5873061170215</v>
      </c>
      <c r="AB6" t="n">
        <v>138.9962339448926</v>
      </c>
      <c r="AC6" t="n">
        <v>125.730628459669</v>
      </c>
      <c r="AD6" t="n">
        <v>101587.3061170215</v>
      </c>
      <c r="AE6" t="n">
        <v>138996.2339448926</v>
      </c>
      <c r="AF6" t="n">
        <v>3.279282965762971e-06</v>
      </c>
      <c r="AG6" t="n">
        <v>7</v>
      </c>
      <c r="AH6" t="n">
        <v>125730.628459669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13.6353</v>
      </c>
      <c r="E7" t="n">
        <v>7.33</v>
      </c>
      <c r="F7" t="n">
        <v>4.43</v>
      </c>
      <c r="G7" t="n">
        <v>14.76</v>
      </c>
      <c r="H7" t="n">
        <v>0.25</v>
      </c>
      <c r="I7" t="n">
        <v>18</v>
      </c>
      <c r="J7" t="n">
        <v>160.9</v>
      </c>
      <c r="K7" t="n">
        <v>50.28</v>
      </c>
      <c r="L7" t="n">
        <v>2.25</v>
      </c>
      <c r="M7" t="n">
        <v>16</v>
      </c>
      <c r="N7" t="n">
        <v>28.37</v>
      </c>
      <c r="O7" t="n">
        <v>20078.3</v>
      </c>
      <c r="P7" t="n">
        <v>52.24</v>
      </c>
      <c r="Q7" t="n">
        <v>203.61</v>
      </c>
      <c r="R7" t="n">
        <v>26.72</v>
      </c>
      <c r="S7" t="n">
        <v>13.05</v>
      </c>
      <c r="T7" t="n">
        <v>6477.3</v>
      </c>
      <c r="U7" t="n">
        <v>0.49</v>
      </c>
      <c r="V7" t="n">
        <v>0.84</v>
      </c>
      <c r="W7" t="n">
        <v>0.07000000000000001</v>
      </c>
      <c r="X7" t="n">
        <v>0.39</v>
      </c>
      <c r="Y7" t="n">
        <v>1</v>
      </c>
      <c r="Z7" t="n">
        <v>10</v>
      </c>
      <c r="AA7" t="n">
        <v>101.6125359469035</v>
      </c>
      <c r="AB7" t="n">
        <v>139.0307545111987</v>
      </c>
      <c r="AC7" t="n">
        <v>125.7618544315767</v>
      </c>
      <c r="AD7" t="n">
        <v>101612.5359469035</v>
      </c>
      <c r="AE7" t="n">
        <v>139030.7545111987</v>
      </c>
      <c r="AF7" t="n">
        <v>3.292442788574151e-06</v>
      </c>
      <c r="AG7" t="n">
        <v>7</v>
      </c>
      <c r="AH7" t="n">
        <v>125761.8544315767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13.912</v>
      </c>
      <c r="E8" t="n">
        <v>7.19</v>
      </c>
      <c r="F8" t="n">
        <v>4.35</v>
      </c>
      <c r="G8" t="n">
        <v>16.31</v>
      </c>
      <c r="H8" t="n">
        <v>0.27</v>
      </c>
      <c r="I8" t="n">
        <v>16</v>
      </c>
      <c r="J8" t="n">
        <v>161.26</v>
      </c>
      <c r="K8" t="n">
        <v>50.28</v>
      </c>
      <c r="L8" t="n">
        <v>2.5</v>
      </c>
      <c r="M8" t="n">
        <v>14</v>
      </c>
      <c r="N8" t="n">
        <v>28.48</v>
      </c>
      <c r="O8" t="n">
        <v>20122.23</v>
      </c>
      <c r="P8" t="n">
        <v>50.97</v>
      </c>
      <c r="Q8" t="n">
        <v>203.56</v>
      </c>
      <c r="R8" t="n">
        <v>23.68</v>
      </c>
      <c r="S8" t="n">
        <v>13.05</v>
      </c>
      <c r="T8" t="n">
        <v>4966.34</v>
      </c>
      <c r="U8" t="n">
        <v>0.55</v>
      </c>
      <c r="V8" t="n">
        <v>0.86</v>
      </c>
      <c r="W8" t="n">
        <v>0.08</v>
      </c>
      <c r="X8" t="n">
        <v>0.31</v>
      </c>
      <c r="Y8" t="n">
        <v>1</v>
      </c>
      <c r="Z8" t="n">
        <v>10</v>
      </c>
      <c r="AA8" t="n">
        <v>100.397697767811</v>
      </c>
      <c r="AB8" t="n">
        <v>137.3685593196871</v>
      </c>
      <c r="AC8" t="n">
        <v>124.2582968162369</v>
      </c>
      <c r="AD8" t="n">
        <v>100397.697767811</v>
      </c>
      <c r="AE8" t="n">
        <v>137368.5593196871</v>
      </c>
      <c r="AF8" t="n">
        <v>3.359256054112751e-06</v>
      </c>
      <c r="AG8" t="n">
        <v>7</v>
      </c>
      <c r="AH8" t="n">
        <v>124258.2968162369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14.0143</v>
      </c>
      <c r="E9" t="n">
        <v>7.14</v>
      </c>
      <c r="F9" t="n">
        <v>4.33</v>
      </c>
      <c r="G9" t="n">
        <v>17.31</v>
      </c>
      <c r="H9" t="n">
        <v>0.3</v>
      </c>
      <c r="I9" t="n">
        <v>15</v>
      </c>
      <c r="J9" t="n">
        <v>161.61</v>
      </c>
      <c r="K9" t="n">
        <v>50.28</v>
      </c>
      <c r="L9" t="n">
        <v>2.75</v>
      </c>
      <c r="M9" t="n">
        <v>13</v>
      </c>
      <c r="N9" t="n">
        <v>28.58</v>
      </c>
      <c r="O9" t="n">
        <v>20166.2</v>
      </c>
      <c r="P9" t="n">
        <v>50.52</v>
      </c>
      <c r="Q9" t="n">
        <v>203.59</v>
      </c>
      <c r="R9" t="n">
        <v>23</v>
      </c>
      <c r="S9" t="n">
        <v>13.05</v>
      </c>
      <c r="T9" t="n">
        <v>4627.85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99.98526399053657</v>
      </c>
      <c r="AB9" t="n">
        <v>136.8042492303265</v>
      </c>
      <c r="AC9" t="n">
        <v>123.7478436897905</v>
      </c>
      <c r="AD9" t="n">
        <v>99985.26399053656</v>
      </c>
      <c r="AE9" t="n">
        <v>136804.2492303265</v>
      </c>
      <c r="AF9" t="n">
        <v>3.383957886655573e-06</v>
      </c>
      <c r="AG9" t="n">
        <v>7</v>
      </c>
      <c r="AH9" t="n">
        <v>123747.8436897905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14.2371</v>
      </c>
      <c r="E10" t="n">
        <v>7.02</v>
      </c>
      <c r="F10" t="n">
        <v>4.28</v>
      </c>
      <c r="G10" t="n">
        <v>19.76</v>
      </c>
      <c r="H10" t="n">
        <v>0.33</v>
      </c>
      <c r="I10" t="n">
        <v>13</v>
      </c>
      <c r="J10" t="n">
        <v>161.97</v>
      </c>
      <c r="K10" t="n">
        <v>50.28</v>
      </c>
      <c r="L10" t="n">
        <v>3</v>
      </c>
      <c r="M10" t="n">
        <v>11</v>
      </c>
      <c r="N10" t="n">
        <v>28.69</v>
      </c>
      <c r="O10" t="n">
        <v>20210.21</v>
      </c>
      <c r="P10" t="n">
        <v>49.78</v>
      </c>
      <c r="Q10" t="n">
        <v>203.56</v>
      </c>
      <c r="R10" t="n">
        <v>21.52</v>
      </c>
      <c r="S10" t="n">
        <v>13.05</v>
      </c>
      <c r="T10" t="n">
        <v>3899.56</v>
      </c>
      <c r="U10" t="n">
        <v>0.61</v>
      </c>
      <c r="V10" t="n">
        <v>0.87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99.188051746516</v>
      </c>
      <c r="AB10" t="n">
        <v>135.7134682675361</v>
      </c>
      <c r="AC10" t="n">
        <v>122.7611653311678</v>
      </c>
      <c r="AD10" t="n">
        <v>99188.05174651599</v>
      </c>
      <c r="AE10" t="n">
        <v>135713.4682675361</v>
      </c>
      <c r="AF10" t="n">
        <v>3.437756208166234e-06</v>
      </c>
      <c r="AG10" t="n">
        <v>7</v>
      </c>
      <c r="AH10" t="n">
        <v>122761.1653311678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14.3489</v>
      </c>
      <c r="E11" t="n">
        <v>6.97</v>
      </c>
      <c r="F11" t="n">
        <v>4.26</v>
      </c>
      <c r="G11" t="n">
        <v>21.29</v>
      </c>
      <c r="H11" t="n">
        <v>0.35</v>
      </c>
      <c r="I11" t="n">
        <v>12</v>
      </c>
      <c r="J11" t="n">
        <v>162.33</v>
      </c>
      <c r="K11" t="n">
        <v>50.28</v>
      </c>
      <c r="L11" t="n">
        <v>3.25</v>
      </c>
      <c r="M11" t="n">
        <v>10</v>
      </c>
      <c r="N11" t="n">
        <v>28.8</v>
      </c>
      <c r="O11" t="n">
        <v>20254.26</v>
      </c>
      <c r="P11" t="n">
        <v>49.22</v>
      </c>
      <c r="Q11" t="n">
        <v>203.56</v>
      </c>
      <c r="R11" t="n">
        <v>20.78</v>
      </c>
      <c r="S11" t="n">
        <v>13.05</v>
      </c>
      <c r="T11" t="n">
        <v>3532.54</v>
      </c>
      <c r="U11" t="n">
        <v>0.63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98.73459895725438</v>
      </c>
      <c r="AB11" t="n">
        <v>135.0930341563435</v>
      </c>
      <c r="AC11" t="n">
        <v>122.1999445807625</v>
      </c>
      <c r="AD11" t="n">
        <v>98734.59895725438</v>
      </c>
      <c r="AE11" t="n">
        <v>135093.0341563435</v>
      </c>
      <c r="AF11" t="n">
        <v>3.464751954777059e-06</v>
      </c>
      <c r="AG11" t="n">
        <v>7</v>
      </c>
      <c r="AH11" t="n">
        <v>122199.9445807625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14.4532</v>
      </c>
      <c r="E12" t="n">
        <v>6.92</v>
      </c>
      <c r="F12" t="n">
        <v>4.24</v>
      </c>
      <c r="G12" t="n">
        <v>23.13</v>
      </c>
      <c r="H12" t="n">
        <v>0.38</v>
      </c>
      <c r="I12" t="n">
        <v>11</v>
      </c>
      <c r="J12" t="n">
        <v>162.68</v>
      </c>
      <c r="K12" t="n">
        <v>50.28</v>
      </c>
      <c r="L12" t="n">
        <v>3.5</v>
      </c>
      <c r="M12" t="n">
        <v>9</v>
      </c>
      <c r="N12" t="n">
        <v>28.9</v>
      </c>
      <c r="O12" t="n">
        <v>20298.34</v>
      </c>
      <c r="P12" t="n">
        <v>48.69</v>
      </c>
      <c r="Q12" t="n">
        <v>203.59</v>
      </c>
      <c r="R12" t="n">
        <v>20.24</v>
      </c>
      <c r="S12" t="n">
        <v>13.05</v>
      </c>
      <c r="T12" t="n">
        <v>3270.21</v>
      </c>
      <c r="U12" t="n">
        <v>0.64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98.31273550095784</v>
      </c>
      <c r="AB12" t="n">
        <v>134.5158219641367</v>
      </c>
      <c r="AC12" t="n">
        <v>121.6778207100573</v>
      </c>
      <c r="AD12" t="n">
        <v>98312.73550095785</v>
      </c>
      <c r="AE12" t="n">
        <v>134515.8219641367</v>
      </c>
      <c r="AF12" t="n">
        <v>3.489936716597356e-06</v>
      </c>
      <c r="AG12" t="n">
        <v>7</v>
      </c>
      <c r="AH12" t="n">
        <v>121677.8207100573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14.459</v>
      </c>
      <c r="E13" t="n">
        <v>6.92</v>
      </c>
      <c r="F13" t="n">
        <v>4.24</v>
      </c>
      <c r="G13" t="n">
        <v>23.11</v>
      </c>
      <c r="H13" t="n">
        <v>0.41</v>
      </c>
      <c r="I13" t="n">
        <v>11</v>
      </c>
      <c r="J13" t="n">
        <v>163.04</v>
      </c>
      <c r="K13" t="n">
        <v>50.28</v>
      </c>
      <c r="L13" t="n">
        <v>3.75</v>
      </c>
      <c r="M13" t="n">
        <v>9</v>
      </c>
      <c r="N13" t="n">
        <v>29.01</v>
      </c>
      <c r="O13" t="n">
        <v>20342.46</v>
      </c>
      <c r="P13" t="n">
        <v>48.55</v>
      </c>
      <c r="Q13" t="n">
        <v>203.57</v>
      </c>
      <c r="R13" t="n">
        <v>20.14</v>
      </c>
      <c r="S13" t="n">
        <v>13.05</v>
      </c>
      <c r="T13" t="n">
        <v>3218.38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98.24976623815844</v>
      </c>
      <c r="AB13" t="n">
        <v>134.4296646407668</v>
      </c>
      <c r="AC13" t="n">
        <v>121.5998861207072</v>
      </c>
      <c r="AD13" t="n">
        <v>98249.76623815844</v>
      </c>
      <c r="AE13" t="n">
        <v>134429.6646407668</v>
      </c>
      <c r="AF13" t="n">
        <v>3.491337211502032e-06</v>
      </c>
      <c r="AG13" t="n">
        <v>7</v>
      </c>
      <c r="AH13" t="n">
        <v>121599.8861207072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14.6455</v>
      </c>
      <c r="E14" t="n">
        <v>6.83</v>
      </c>
      <c r="F14" t="n">
        <v>4.18</v>
      </c>
      <c r="G14" t="n">
        <v>25.09</v>
      </c>
      <c r="H14" t="n">
        <v>0.43</v>
      </c>
      <c r="I14" t="n">
        <v>10</v>
      </c>
      <c r="J14" t="n">
        <v>163.4</v>
      </c>
      <c r="K14" t="n">
        <v>50.28</v>
      </c>
      <c r="L14" t="n">
        <v>4</v>
      </c>
      <c r="M14" t="n">
        <v>8</v>
      </c>
      <c r="N14" t="n">
        <v>29.12</v>
      </c>
      <c r="O14" t="n">
        <v>20386.62</v>
      </c>
      <c r="P14" t="n">
        <v>47.6</v>
      </c>
      <c r="Q14" t="n">
        <v>203.56</v>
      </c>
      <c r="R14" t="n">
        <v>18.4</v>
      </c>
      <c r="S14" t="n">
        <v>13.05</v>
      </c>
      <c r="T14" t="n">
        <v>2354.16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87.29380968081256</v>
      </c>
      <c r="AB14" t="n">
        <v>119.439241536323</v>
      </c>
      <c r="AC14" t="n">
        <v>108.0401279581558</v>
      </c>
      <c r="AD14" t="n">
        <v>87293.80968081256</v>
      </c>
      <c r="AE14" t="n">
        <v>119439.241536323</v>
      </c>
      <c r="AF14" t="n">
        <v>3.53637036662653e-06</v>
      </c>
      <c r="AG14" t="n">
        <v>6</v>
      </c>
      <c r="AH14" t="n">
        <v>108040.1279581558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14.6687</v>
      </c>
      <c r="E15" t="n">
        <v>6.82</v>
      </c>
      <c r="F15" t="n">
        <v>4.2</v>
      </c>
      <c r="G15" t="n">
        <v>28.02</v>
      </c>
      <c r="H15" t="n">
        <v>0.46</v>
      </c>
      <c r="I15" t="n">
        <v>9</v>
      </c>
      <c r="J15" t="n">
        <v>163.76</v>
      </c>
      <c r="K15" t="n">
        <v>50.28</v>
      </c>
      <c r="L15" t="n">
        <v>4.25</v>
      </c>
      <c r="M15" t="n">
        <v>7</v>
      </c>
      <c r="N15" t="n">
        <v>29.23</v>
      </c>
      <c r="O15" t="n">
        <v>20430.81</v>
      </c>
      <c r="P15" t="n">
        <v>47.45</v>
      </c>
      <c r="Q15" t="n">
        <v>203.56</v>
      </c>
      <c r="R15" t="n">
        <v>19.08</v>
      </c>
      <c r="S15" t="n">
        <v>13.05</v>
      </c>
      <c r="T15" t="n">
        <v>2702.33</v>
      </c>
      <c r="U15" t="n">
        <v>0.68</v>
      </c>
      <c r="V15" t="n">
        <v>0.89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87.23284345627251</v>
      </c>
      <c r="AB15" t="n">
        <v>119.3558248582673</v>
      </c>
      <c r="AC15" t="n">
        <v>107.9646724507777</v>
      </c>
      <c r="AD15" t="n">
        <v>87232.8434562725</v>
      </c>
      <c r="AE15" t="n">
        <v>119355.8248582673</v>
      </c>
      <c r="AF15" t="n">
        <v>3.541972346245234e-06</v>
      </c>
      <c r="AG15" t="n">
        <v>6</v>
      </c>
      <c r="AH15" t="n">
        <v>107964.6724507777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14.6604</v>
      </c>
      <c r="E16" t="n">
        <v>6.82</v>
      </c>
      <c r="F16" t="n">
        <v>4.21</v>
      </c>
      <c r="G16" t="n">
        <v>28.04</v>
      </c>
      <c r="H16" t="n">
        <v>0.49</v>
      </c>
      <c r="I16" t="n">
        <v>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47.56</v>
      </c>
      <c r="Q16" t="n">
        <v>203.59</v>
      </c>
      <c r="R16" t="n">
        <v>19.21</v>
      </c>
      <c r="S16" t="n">
        <v>13.05</v>
      </c>
      <c r="T16" t="n">
        <v>2764.17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87.30461334110562</v>
      </c>
      <c r="AB16" t="n">
        <v>119.4540235809598</v>
      </c>
      <c r="AC16" t="n">
        <v>108.0534992251992</v>
      </c>
      <c r="AD16" t="n">
        <v>87304.61334110562</v>
      </c>
      <c r="AE16" t="n">
        <v>119454.0235809598</v>
      </c>
      <c r="AF16" t="n">
        <v>3.539968189743715e-06</v>
      </c>
      <c r="AG16" t="n">
        <v>6</v>
      </c>
      <c r="AH16" t="n">
        <v>108053.4992251992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14.6568</v>
      </c>
      <c r="E17" t="n">
        <v>6.82</v>
      </c>
      <c r="F17" t="n">
        <v>4.21</v>
      </c>
      <c r="G17" t="n">
        <v>28.06</v>
      </c>
      <c r="H17" t="n">
        <v>0.51</v>
      </c>
      <c r="I17" t="n">
        <v>9</v>
      </c>
      <c r="J17" t="n">
        <v>164.48</v>
      </c>
      <c r="K17" t="n">
        <v>50.28</v>
      </c>
      <c r="L17" t="n">
        <v>4.75</v>
      </c>
      <c r="M17" t="n">
        <v>7</v>
      </c>
      <c r="N17" t="n">
        <v>29.45</v>
      </c>
      <c r="O17" t="n">
        <v>20519.3</v>
      </c>
      <c r="P17" t="n">
        <v>47.26</v>
      </c>
      <c r="Q17" t="n">
        <v>203.56</v>
      </c>
      <c r="R17" t="n">
        <v>19.29</v>
      </c>
      <c r="S17" t="n">
        <v>13.05</v>
      </c>
      <c r="T17" t="n">
        <v>2803.09</v>
      </c>
      <c r="U17" t="n">
        <v>0.68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87.19931404582422</v>
      </c>
      <c r="AB17" t="n">
        <v>119.3099484396788</v>
      </c>
      <c r="AC17" t="n">
        <v>107.9231744131913</v>
      </c>
      <c r="AD17" t="n">
        <v>87199.31404582423</v>
      </c>
      <c r="AE17" t="n">
        <v>119309.9484396788</v>
      </c>
      <c r="AF17" t="n">
        <v>3.539098917044262e-06</v>
      </c>
      <c r="AG17" t="n">
        <v>6</v>
      </c>
      <c r="AH17" t="n">
        <v>107923.1744131913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14.785</v>
      </c>
      <c r="E18" t="n">
        <v>6.76</v>
      </c>
      <c r="F18" t="n">
        <v>4.18</v>
      </c>
      <c r="G18" t="n">
        <v>31.36</v>
      </c>
      <c r="H18" t="n">
        <v>0.54</v>
      </c>
      <c r="I18" t="n">
        <v>8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46.67</v>
      </c>
      <c r="Q18" t="n">
        <v>203.59</v>
      </c>
      <c r="R18" t="n">
        <v>18.41</v>
      </c>
      <c r="S18" t="n">
        <v>13.05</v>
      </c>
      <c r="T18" t="n">
        <v>2369.04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86.71772292780663</v>
      </c>
      <c r="AB18" t="n">
        <v>118.6510142257068</v>
      </c>
      <c r="AC18" t="n">
        <v>107.3271279557806</v>
      </c>
      <c r="AD18" t="n">
        <v>86717.72292780664</v>
      </c>
      <c r="AE18" t="n">
        <v>118651.0142257068</v>
      </c>
      <c r="AF18" t="n">
        <v>3.570054683730378e-06</v>
      </c>
      <c r="AG18" t="n">
        <v>6</v>
      </c>
      <c r="AH18" t="n">
        <v>107327.1279557806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14.7783</v>
      </c>
      <c r="E19" t="n">
        <v>6.77</v>
      </c>
      <c r="F19" t="n">
        <v>4.18</v>
      </c>
      <c r="G19" t="n">
        <v>31.38</v>
      </c>
      <c r="H19" t="n">
        <v>0.5600000000000001</v>
      </c>
      <c r="I19" t="n">
        <v>8</v>
      </c>
      <c r="J19" t="n">
        <v>165.19</v>
      </c>
      <c r="K19" t="n">
        <v>50.28</v>
      </c>
      <c r="L19" t="n">
        <v>5.25</v>
      </c>
      <c r="M19" t="n">
        <v>6</v>
      </c>
      <c r="N19" t="n">
        <v>29.66</v>
      </c>
      <c r="O19" t="n">
        <v>20607.95</v>
      </c>
      <c r="P19" t="n">
        <v>46.37</v>
      </c>
      <c r="Q19" t="n">
        <v>203.58</v>
      </c>
      <c r="R19" t="n">
        <v>18.5</v>
      </c>
      <c r="S19" t="n">
        <v>13.05</v>
      </c>
      <c r="T19" t="n">
        <v>2412.65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86.61822298356152</v>
      </c>
      <c r="AB19" t="n">
        <v>118.514874012363</v>
      </c>
      <c r="AC19" t="n">
        <v>107.2039807733243</v>
      </c>
      <c r="AD19" t="n">
        <v>86618.22298356153</v>
      </c>
      <c r="AE19" t="n">
        <v>118514.874012363</v>
      </c>
      <c r="AF19" t="n">
        <v>3.568436870650838e-06</v>
      </c>
      <c r="AG19" t="n">
        <v>6</v>
      </c>
      <c r="AH19" t="n">
        <v>107203.9807733243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14.9297</v>
      </c>
      <c r="E20" t="n">
        <v>6.7</v>
      </c>
      <c r="F20" t="n">
        <v>4.15</v>
      </c>
      <c r="G20" t="n">
        <v>35.55</v>
      </c>
      <c r="H20" t="n">
        <v>0.59</v>
      </c>
      <c r="I20" t="n">
        <v>7</v>
      </c>
      <c r="J20" t="n">
        <v>165.55</v>
      </c>
      <c r="K20" t="n">
        <v>50.28</v>
      </c>
      <c r="L20" t="n">
        <v>5.5</v>
      </c>
      <c r="M20" t="n">
        <v>5</v>
      </c>
      <c r="N20" t="n">
        <v>29.77</v>
      </c>
      <c r="O20" t="n">
        <v>20652.33</v>
      </c>
      <c r="P20" t="n">
        <v>45.59</v>
      </c>
      <c r="Q20" t="n">
        <v>203.56</v>
      </c>
      <c r="R20" t="n">
        <v>17.23</v>
      </c>
      <c r="S20" t="n">
        <v>13.05</v>
      </c>
      <c r="T20" t="n">
        <v>1787.08</v>
      </c>
      <c r="U20" t="n">
        <v>0.76</v>
      </c>
      <c r="V20" t="n">
        <v>0.9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86.03958050197086</v>
      </c>
      <c r="AB20" t="n">
        <v>117.7231498411464</v>
      </c>
      <c r="AC20" t="n">
        <v>106.4878176458165</v>
      </c>
      <c r="AD20" t="n">
        <v>86039.58050197086</v>
      </c>
      <c r="AE20" t="n">
        <v>117723.1498411464</v>
      </c>
      <c r="AF20" t="n">
        <v>3.60499461695566e-06</v>
      </c>
      <c r="AG20" t="n">
        <v>6</v>
      </c>
      <c r="AH20" t="n">
        <v>106487.8176458165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14.9396</v>
      </c>
      <c r="E21" t="n">
        <v>6.69</v>
      </c>
      <c r="F21" t="n">
        <v>4.14</v>
      </c>
      <c r="G21" t="n">
        <v>35.52</v>
      </c>
      <c r="H21" t="n">
        <v>0.61</v>
      </c>
      <c r="I21" t="n">
        <v>7</v>
      </c>
      <c r="J21" t="n">
        <v>165.91</v>
      </c>
      <c r="K21" t="n">
        <v>50.28</v>
      </c>
      <c r="L21" t="n">
        <v>5.75</v>
      </c>
      <c r="M21" t="n">
        <v>5</v>
      </c>
      <c r="N21" t="n">
        <v>29.88</v>
      </c>
      <c r="O21" t="n">
        <v>20696.74</v>
      </c>
      <c r="P21" t="n">
        <v>45.41</v>
      </c>
      <c r="Q21" t="n">
        <v>203.56</v>
      </c>
      <c r="R21" t="n">
        <v>17.24</v>
      </c>
      <c r="S21" t="n">
        <v>13.05</v>
      </c>
      <c r="T21" t="n">
        <v>1788.49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85.9417970934153</v>
      </c>
      <c r="AB21" t="n">
        <v>117.5893582676612</v>
      </c>
      <c r="AC21" t="n">
        <v>106.3667949523271</v>
      </c>
      <c r="AD21" t="n">
        <v>85941.7970934153</v>
      </c>
      <c r="AE21" t="n">
        <v>117589.3582676612</v>
      </c>
      <c r="AF21" t="n">
        <v>3.607385116879159e-06</v>
      </c>
      <c r="AG21" t="n">
        <v>6</v>
      </c>
      <c r="AH21" t="n">
        <v>106366.7949523271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14.8926</v>
      </c>
      <c r="E22" t="n">
        <v>6.71</v>
      </c>
      <c r="F22" t="n">
        <v>4.16</v>
      </c>
      <c r="G22" t="n">
        <v>35.7</v>
      </c>
      <c r="H22" t="n">
        <v>0.64</v>
      </c>
      <c r="I22" t="n">
        <v>7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45.44</v>
      </c>
      <c r="Q22" t="n">
        <v>203.61</v>
      </c>
      <c r="R22" t="n">
        <v>17.91</v>
      </c>
      <c r="S22" t="n">
        <v>13.05</v>
      </c>
      <c r="T22" t="n">
        <v>2126.94</v>
      </c>
      <c r="U22" t="n">
        <v>0.73</v>
      </c>
      <c r="V22" t="n">
        <v>0.9</v>
      </c>
      <c r="W22" t="n">
        <v>0.07000000000000001</v>
      </c>
      <c r="X22" t="n">
        <v>0.12</v>
      </c>
      <c r="Y22" t="n">
        <v>1</v>
      </c>
      <c r="Z22" t="n">
        <v>10</v>
      </c>
      <c r="AA22" t="n">
        <v>86.06004864292468</v>
      </c>
      <c r="AB22" t="n">
        <v>117.7511552545901</v>
      </c>
      <c r="AC22" t="n">
        <v>106.513150261907</v>
      </c>
      <c r="AD22" t="n">
        <v>86060.04864292468</v>
      </c>
      <c r="AE22" t="n">
        <v>117751.1552545901</v>
      </c>
      <c r="AF22" t="n">
        <v>3.596036278858507e-06</v>
      </c>
      <c r="AG22" t="n">
        <v>6</v>
      </c>
      <c r="AH22" t="n">
        <v>106513.150261907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14.8846</v>
      </c>
      <c r="E23" t="n">
        <v>6.72</v>
      </c>
      <c r="F23" t="n">
        <v>4.17</v>
      </c>
      <c r="G23" t="n">
        <v>35.73</v>
      </c>
      <c r="H23" t="n">
        <v>0.66</v>
      </c>
      <c r="I23" t="n">
        <v>7</v>
      </c>
      <c r="J23" t="n">
        <v>166.64</v>
      </c>
      <c r="K23" t="n">
        <v>50.28</v>
      </c>
      <c r="L23" t="n">
        <v>6.25</v>
      </c>
      <c r="M23" t="n">
        <v>5</v>
      </c>
      <c r="N23" t="n">
        <v>30.11</v>
      </c>
      <c r="O23" t="n">
        <v>20785.69</v>
      </c>
      <c r="P23" t="n">
        <v>44.99</v>
      </c>
      <c r="Q23" t="n">
        <v>203.56</v>
      </c>
      <c r="R23" t="n">
        <v>18.04</v>
      </c>
      <c r="S23" t="n">
        <v>13.05</v>
      </c>
      <c r="T23" t="n">
        <v>2190.41</v>
      </c>
      <c r="U23" t="n">
        <v>0.72</v>
      </c>
      <c r="V23" t="n">
        <v>0.9</v>
      </c>
      <c r="W23" t="n">
        <v>0.07000000000000001</v>
      </c>
      <c r="X23" t="n">
        <v>0.13</v>
      </c>
      <c r="Y23" t="n">
        <v>1</v>
      </c>
      <c r="Z23" t="n">
        <v>10</v>
      </c>
      <c r="AA23" t="n">
        <v>85.92486739449691</v>
      </c>
      <c r="AB23" t="n">
        <v>117.5661943067155</v>
      </c>
      <c r="AC23" t="n">
        <v>106.3458417273032</v>
      </c>
      <c r="AD23" t="n">
        <v>85924.86739449692</v>
      </c>
      <c r="AE23" t="n">
        <v>117566.1943067155</v>
      </c>
      <c r="AF23" t="n">
        <v>3.594104561748609e-06</v>
      </c>
      <c r="AG23" t="n">
        <v>6</v>
      </c>
      <c r="AH23" t="n">
        <v>106345.8417273032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15.025</v>
      </c>
      <c r="E24" t="n">
        <v>6.66</v>
      </c>
      <c r="F24" t="n">
        <v>4.14</v>
      </c>
      <c r="G24" t="n">
        <v>41.38</v>
      </c>
      <c r="H24" t="n">
        <v>0.6899999999999999</v>
      </c>
      <c r="I24" t="n">
        <v>6</v>
      </c>
      <c r="J24" t="n">
        <v>167</v>
      </c>
      <c r="K24" t="n">
        <v>50.28</v>
      </c>
      <c r="L24" t="n">
        <v>6.5</v>
      </c>
      <c r="M24" t="n">
        <v>4</v>
      </c>
      <c r="N24" t="n">
        <v>30.22</v>
      </c>
      <c r="O24" t="n">
        <v>20830.22</v>
      </c>
      <c r="P24" t="n">
        <v>44.3</v>
      </c>
      <c r="Q24" t="n">
        <v>203.56</v>
      </c>
      <c r="R24" t="n">
        <v>17.07</v>
      </c>
      <c r="S24" t="n">
        <v>13.05</v>
      </c>
      <c r="T24" t="n">
        <v>1710.7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85.40661665404393</v>
      </c>
      <c r="AB24" t="n">
        <v>116.8571007800191</v>
      </c>
      <c r="AC24" t="n">
        <v>105.7044230915754</v>
      </c>
      <c r="AD24" t="n">
        <v>85406.61665404393</v>
      </c>
      <c r="AE24" t="n">
        <v>116857.1007800191</v>
      </c>
      <c r="AF24" t="n">
        <v>3.62800619702732e-06</v>
      </c>
      <c r="AG24" t="n">
        <v>6</v>
      </c>
      <c r="AH24" t="n">
        <v>105704.4230915754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15.0219</v>
      </c>
      <c r="E25" t="n">
        <v>6.66</v>
      </c>
      <c r="F25" t="n">
        <v>4.14</v>
      </c>
      <c r="G25" t="n">
        <v>41.39</v>
      </c>
      <c r="H25" t="n">
        <v>0.71</v>
      </c>
      <c r="I25" t="n">
        <v>6</v>
      </c>
      <c r="J25" t="n">
        <v>167.36</v>
      </c>
      <c r="K25" t="n">
        <v>50.28</v>
      </c>
      <c r="L25" t="n">
        <v>6.75</v>
      </c>
      <c r="M25" t="n">
        <v>4</v>
      </c>
      <c r="N25" t="n">
        <v>30.33</v>
      </c>
      <c r="O25" t="n">
        <v>20874.78</v>
      </c>
      <c r="P25" t="n">
        <v>44.35</v>
      </c>
      <c r="Q25" t="n">
        <v>203.56</v>
      </c>
      <c r="R25" t="n">
        <v>17.13</v>
      </c>
      <c r="S25" t="n">
        <v>13.05</v>
      </c>
      <c r="T25" t="n">
        <v>1738.36</v>
      </c>
      <c r="U25" t="n">
        <v>0.76</v>
      </c>
      <c r="V25" t="n">
        <v>0.9</v>
      </c>
      <c r="W25" t="n">
        <v>0.06</v>
      </c>
      <c r="X25" t="n">
        <v>0.1</v>
      </c>
      <c r="Y25" t="n">
        <v>1</v>
      </c>
      <c r="Z25" t="n">
        <v>10</v>
      </c>
      <c r="AA25" t="n">
        <v>85.42945377780524</v>
      </c>
      <c r="AB25" t="n">
        <v>116.8883475402521</v>
      </c>
      <c r="AC25" t="n">
        <v>105.7326877048668</v>
      </c>
      <c r="AD25" t="n">
        <v>85429.45377780523</v>
      </c>
      <c r="AE25" t="n">
        <v>116888.3475402521</v>
      </c>
      <c r="AF25" t="n">
        <v>3.627257656647235e-06</v>
      </c>
      <c r="AG25" t="n">
        <v>6</v>
      </c>
      <c r="AH25" t="n">
        <v>105732.6877048669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15.0301</v>
      </c>
      <c r="E26" t="n">
        <v>6.65</v>
      </c>
      <c r="F26" t="n">
        <v>4.14</v>
      </c>
      <c r="G26" t="n">
        <v>41.36</v>
      </c>
      <c r="H26" t="n">
        <v>0.74</v>
      </c>
      <c r="I26" t="n">
        <v>6</v>
      </c>
      <c r="J26" t="n">
        <v>167.72</v>
      </c>
      <c r="K26" t="n">
        <v>50.28</v>
      </c>
      <c r="L26" t="n">
        <v>7</v>
      </c>
      <c r="M26" t="n">
        <v>4</v>
      </c>
      <c r="N26" t="n">
        <v>30.44</v>
      </c>
      <c r="O26" t="n">
        <v>20919.39</v>
      </c>
      <c r="P26" t="n">
        <v>44.17</v>
      </c>
      <c r="Q26" t="n">
        <v>203.56</v>
      </c>
      <c r="R26" t="n">
        <v>16.92</v>
      </c>
      <c r="S26" t="n">
        <v>13.05</v>
      </c>
      <c r="T26" t="n">
        <v>1634.11</v>
      </c>
      <c r="U26" t="n">
        <v>0.77</v>
      </c>
      <c r="V26" t="n">
        <v>0.9</v>
      </c>
      <c r="W26" t="n">
        <v>0.07000000000000001</v>
      </c>
      <c r="X26" t="n">
        <v>0.1</v>
      </c>
      <c r="Y26" t="n">
        <v>1</v>
      </c>
      <c r="Z26" t="n">
        <v>10</v>
      </c>
      <c r="AA26" t="n">
        <v>85.35178044442495</v>
      </c>
      <c r="AB26" t="n">
        <v>116.7820714588156</v>
      </c>
      <c r="AC26" t="n">
        <v>105.6365544634833</v>
      </c>
      <c r="AD26" t="n">
        <v>85351.78044442495</v>
      </c>
      <c r="AE26" t="n">
        <v>116782.0714588156</v>
      </c>
      <c r="AF26" t="n">
        <v>3.62923766668488e-06</v>
      </c>
      <c r="AG26" t="n">
        <v>6</v>
      </c>
      <c r="AH26" t="n">
        <v>105636.5544634832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15.0602</v>
      </c>
      <c r="E27" t="n">
        <v>6.64</v>
      </c>
      <c r="F27" t="n">
        <v>4.12</v>
      </c>
      <c r="G27" t="n">
        <v>41.22</v>
      </c>
      <c r="H27" t="n">
        <v>0.76</v>
      </c>
      <c r="I27" t="n">
        <v>6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43.47</v>
      </c>
      <c r="Q27" t="n">
        <v>203.56</v>
      </c>
      <c r="R27" t="n">
        <v>16.55</v>
      </c>
      <c r="S27" t="n">
        <v>13.05</v>
      </c>
      <c r="T27" t="n">
        <v>1448.27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85.02020849434922</v>
      </c>
      <c r="AB27" t="n">
        <v>116.3284000888002</v>
      </c>
      <c r="AC27" t="n">
        <v>105.2261808522902</v>
      </c>
      <c r="AD27" t="n">
        <v>85020.20849434922</v>
      </c>
      <c r="AE27" t="n">
        <v>116328.4000888001</v>
      </c>
      <c r="AF27" t="n">
        <v>3.636505752310872e-06</v>
      </c>
      <c r="AG27" t="n">
        <v>6</v>
      </c>
      <c r="AH27" t="n">
        <v>105226.1808522902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14.9938</v>
      </c>
      <c r="E28" t="n">
        <v>6.67</v>
      </c>
      <c r="F28" t="n">
        <v>4.15</v>
      </c>
      <c r="G28" t="n">
        <v>41.52</v>
      </c>
      <c r="H28" t="n">
        <v>0.79</v>
      </c>
      <c r="I28" t="n">
        <v>6</v>
      </c>
      <c r="J28" t="n">
        <v>168.44</v>
      </c>
      <c r="K28" t="n">
        <v>50.28</v>
      </c>
      <c r="L28" t="n">
        <v>7.5</v>
      </c>
      <c r="M28" t="n">
        <v>4</v>
      </c>
      <c r="N28" t="n">
        <v>30.66</v>
      </c>
      <c r="O28" t="n">
        <v>21008.71</v>
      </c>
      <c r="P28" t="n">
        <v>43.46</v>
      </c>
      <c r="Q28" t="n">
        <v>203.67</v>
      </c>
      <c r="R28" t="n">
        <v>17.53</v>
      </c>
      <c r="S28" t="n">
        <v>13.05</v>
      </c>
      <c r="T28" t="n">
        <v>1939.73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85.16593973089947</v>
      </c>
      <c r="AB28" t="n">
        <v>116.5277959958565</v>
      </c>
      <c r="AC28" t="n">
        <v>105.406546693831</v>
      </c>
      <c r="AD28" t="n">
        <v>85165.93973089947</v>
      </c>
      <c r="AE28" t="n">
        <v>116527.7959958565</v>
      </c>
      <c r="AF28" t="n">
        <v>3.620472500298718e-06</v>
      </c>
      <c r="AG28" t="n">
        <v>6</v>
      </c>
      <c r="AH28" t="n">
        <v>105406.546693831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15.1458</v>
      </c>
      <c r="E29" t="n">
        <v>6.6</v>
      </c>
      <c r="F29" t="n">
        <v>4.12</v>
      </c>
      <c r="G29" t="n">
        <v>49.4</v>
      </c>
      <c r="H29" t="n">
        <v>0.8100000000000001</v>
      </c>
      <c r="I29" t="n">
        <v>5</v>
      </c>
      <c r="J29" t="n">
        <v>168.81</v>
      </c>
      <c r="K29" t="n">
        <v>50.28</v>
      </c>
      <c r="L29" t="n">
        <v>7.75</v>
      </c>
      <c r="M29" t="n">
        <v>3</v>
      </c>
      <c r="N29" t="n">
        <v>30.78</v>
      </c>
      <c r="O29" t="n">
        <v>21053.43</v>
      </c>
      <c r="P29" t="n">
        <v>42.72</v>
      </c>
      <c r="Q29" t="n">
        <v>203.56</v>
      </c>
      <c r="R29" t="n">
        <v>16.42</v>
      </c>
      <c r="S29" t="n">
        <v>13.05</v>
      </c>
      <c r="T29" t="n">
        <v>1388.94</v>
      </c>
      <c r="U29" t="n">
        <v>0.79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84.6235455202311</v>
      </c>
      <c r="AB29" t="n">
        <v>115.7856683080766</v>
      </c>
      <c r="AC29" t="n">
        <v>104.7352466309899</v>
      </c>
      <c r="AD29" t="n">
        <v>84623.5455202311</v>
      </c>
      <c r="AE29" t="n">
        <v>115785.6683080766</v>
      </c>
      <c r="AF29" t="n">
        <v>3.657175125386781e-06</v>
      </c>
      <c r="AG29" t="n">
        <v>6</v>
      </c>
      <c r="AH29" t="n">
        <v>104735.2466309899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15.1318</v>
      </c>
      <c r="E30" t="n">
        <v>6.61</v>
      </c>
      <c r="F30" t="n">
        <v>4.12</v>
      </c>
      <c r="G30" t="n">
        <v>49.48</v>
      </c>
      <c r="H30" t="n">
        <v>0.84</v>
      </c>
      <c r="I30" t="n">
        <v>5</v>
      </c>
      <c r="J30" t="n">
        <v>169.17</v>
      </c>
      <c r="K30" t="n">
        <v>50.28</v>
      </c>
      <c r="L30" t="n">
        <v>8</v>
      </c>
      <c r="M30" t="n">
        <v>3</v>
      </c>
      <c r="N30" t="n">
        <v>30.89</v>
      </c>
      <c r="O30" t="n">
        <v>21098.19</v>
      </c>
      <c r="P30" t="n">
        <v>42.7</v>
      </c>
      <c r="Q30" t="n">
        <v>203.57</v>
      </c>
      <c r="R30" t="n">
        <v>16.58</v>
      </c>
      <c r="S30" t="n">
        <v>13.05</v>
      </c>
      <c r="T30" t="n">
        <v>1471.95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84.63680621021122</v>
      </c>
      <c r="AB30" t="n">
        <v>115.8038121691278</v>
      </c>
      <c r="AC30" t="n">
        <v>104.7516588674074</v>
      </c>
      <c r="AD30" t="n">
        <v>84636.80621021122</v>
      </c>
      <c r="AE30" t="n">
        <v>115803.8121691278</v>
      </c>
      <c r="AF30" t="n">
        <v>3.65379462044446e-06</v>
      </c>
      <c r="AG30" t="n">
        <v>6</v>
      </c>
      <c r="AH30" t="n">
        <v>104751.6588674074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15.1464</v>
      </c>
      <c r="E31" t="n">
        <v>6.6</v>
      </c>
      <c r="F31" t="n">
        <v>4.12</v>
      </c>
      <c r="G31" t="n">
        <v>49.4</v>
      </c>
      <c r="H31" t="n">
        <v>0.86</v>
      </c>
      <c r="I31" t="n">
        <v>5</v>
      </c>
      <c r="J31" t="n">
        <v>169.53</v>
      </c>
      <c r="K31" t="n">
        <v>50.28</v>
      </c>
      <c r="L31" t="n">
        <v>8.25</v>
      </c>
      <c r="M31" t="n">
        <v>3</v>
      </c>
      <c r="N31" t="n">
        <v>31</v>
      </c>
      <c r="O31" t="n">
        <v>21142.98</v>
      </c>
      <c r="P31" t="n">
        <v>42.7</v>
      </c>
      <c r="Q31" t="n">
        <v>203.56</v>
      </c>
      <c r="R31" t="n">
        <v>16.41</v>
      </c>
      <c r="S31" t="n">
        <v>13.05</v>
      </c>
      <c r="T31" t="n">
        <v>1384.59</v>
      </c>
      <c r="U31" t="n">
        <v>0.8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84.61548397818274</v>
      </c>
      <c r="AB31" t="n">
        <v>115.7746381505959</v>
      </c>
      <c r="AC31" t="n">
        <v>104.7252691762582</v>
      </c>
      <c r="AD31" t="n">
        <v>84615.48397818273</v>
      </c>
      <c r="AE31" t="n">
        <v>115774.6381505959</v>
      </c>
      <c r="AF31" t="n">
        <v>3.657320004170024e-06</v>
      </c>
      <c r="AG31" t="n">
        <v>6</v>
      </c>
      <c r="AH31" t="n">
        <v>104725.2691762582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15.1604</v>
      </c>
      <c r="E32" t="n">
        <v>6.6</v>
      </c>
      <c r="F32" t="n">
        <v>4.11</v>
      </c>
      <c r="G32" t="n">
        <v>49.33</v>
      </c>
      <c r="H32" t="n">
        <v>0.89</v>
      </c>
      <c r="I32" t="n">
        <v>5</v>
      </c>
      <c r="J32" t="n">
        <v>169.9</v>
      </c>
      <c r="K32" t="n">
        <v>50.28</v>
      </c>
      <c r="L32" t="n">
        <v>8.5</v>
      </c>
      <c r="M32" t="n">
        <v>3</v>
      </c>
      <c r="N32" t="n">
        <v>31.12</v>
      </c>
      <c r="O32" t="n">
        <v>21187.82</v>
      </c>
      <c r="P32" t="n">
        <v>42.42</v>
      </c>
      <c r="Q32" t="n">
        <v>203.56</v>
      </c>
      <c r="R32" t="n">
        <v>16.08</v>
      </c>
      <c r="S32" t="n">
        <v>13.05</v>
      </c>
      <c r="T32" t="n">
        <v>1221.22</v>
      </c>
      <c r="U32" t="n">
        <v>0.8100000000000001</v>
      </c>
      <c r="V32" t="n">
        <v>0.91</v>
      </c>
      <c r="W32" t="n">
        <v>0.06</v>
      </c>
      <c r="X32" t="n">
        <v>0.07000000000000001</v>
      </c>
      <c r="Y32" t="n">
        <v>1</v>
      </c>
      <c r="Z32" t="n">
        <v>10</v>
      </c>
      <c r="AA32" t="n">
        <v>84.4781823404699</v>
      </c>
      <c r="AB32" t="n">
        <v>115.5867759925566</v>
      </c>
      <c r="AC32" t="n">
        <v>104.5553363189159</v>
      </c>
      <c r="AD32" t="n">
        <v>84478.1823404699</v>
      </c>
      <c r="AE32" t="n">
        <v>115586.7759925566</v>
      </c>
      <c r="AF32" t="n">
        <v>3.660700509112345e-06</v>
      </c>
      <c r="AG32" t="n">
        <v>6</v>
      </c>
      <c r="AH32" t="n">
        <v>104555.3363189159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15.163</v>
      </c>
      <c r="E33" t="n">
        <v>6.6</v>
      </c>
      <c r="F33" t="n">
        <v>4.11</v>
      </c>
      <c r="G33" t="n">
        <v>49.31</v>
      </c>
      <c r="H33" t="n">
        <v>0.91</v>
      </c>
      <c r="I33" t="n">
        <v>5</v>
      </c>
      <c r="J33" t="n">
        <v>170.26</v>
      </c>
      <c r="K33" t="n">
        <v>50.28</v>
      </c>
      <c r="L33" t="n">
        <v>8.75</v>
      </c>
      <c r="M33" t="n">
        <v>3</v>
      </c>
      <c r="N33" t="n">
        <v>31.23</v>
      </c>
      <c r="O33" t="n">
        <v>21232.69</v>
      </c>
      <c r="P33" t="n">
        <v>42.15</v>
      </c>
      <c r="Q33" t="n">
        <v>203.56</v>
      </c>
      <c r="R33" t="n">
        <v>16.2</v>
      </c>
      <c r="S33" t="n">
        <v>13.05</v>
      </c>
      <c r="T33" t="n">
        <v>1278.39</v>
      </c>
      <c r="U33" t="n">
        <v>0.8100000000000001</v>
      </c>
      <c r="V33" t="n">
        <v>0.91</v>
      </c>
      <c r="W33" t="n">
        <v>0.06</v>
      </c>
      <c r="X33" t="n">
        <v>0.07000000000000001</v>
      </c>
      <c r="Y33" t="n">
        <v>1</v>
      </c>
      <c r="Z33" t="n">
        <v>10</v>
      </c>
      <c r="AA33" t="n">
        <v>84.37751433710027</v>
      </c>
      <c r="AB33" t="n">
        <v>115.4490375891875</v>
      </c>
      <c r="AC33" t="n">
        <v>104.4307434754472</v>
      </c>
      <c r="AD33" t="n">
        <v>84377.51433710026</v>
      </c>
      <c r="AE33" t="n">
        <v>115449.0375891875</v>
      </c>
      <c r="AF33" t="n">
        <v>3.661328317173063e-06</v>
      </c>
      <c r="AG33" t="n">
        <v>6</v>
      </c>
      <c r="AH33" t="n">
        <v>104430.7434754472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15.128</v>
      </c>
      <c r="E34" t="n">
        <v>6.61</v>
      </c>
      <c r="F34" t="n">
        <v>4.12</v>
      </c>
      <c r="G34" t="n">
        <v>49.5</v>
      </c>
      <c r="H34" t="n">
        <v>0.9399999999999999</v>
      </c>
      <c r="I34" t="n">
        <v>5</v>
      </c>
      <c r="J34" t="n">
        <v>170.62</v>
      </c>
      <c r="K34" t="n">
        <v>50.28</v>
      </c>
      <c r="L34" t="n">
        <v>9</v>
      </c>
      <c r="M34" t="n">
        <v>3</v>
      </c>
      <c r="N34" t="n">
        <v>31.34</v>
      </c>
      <c r="O34" t="n">
        <v>21277.6</v>
      </c>
      <c r="P34" t="n">
        <v>41.69</v>
      </c>
      <c r="Q34" t="n">
        <v>203.56</v>
      </c>
      <c r="R34" t="n">
        <v>16.69</v>
      </c>
      <c r="S34" t="n">
        <v>13.05</v>
      </c>
      <c r="T34" t="n">
        <v>1526.68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84.27903774396057</v>
      </c>
      <c r="AB34" t="n">
        <v>115.3142975699731</v>
      </c>
      <c r="AC34" t="n">
        <v>104.3088628545578</v>
      </c>
      <c r="AD34" t="n">
        <v>84279.03774396057</v>
      </c>
      <c r="AE34" t="n">
        <v>115314.2975699731</v>
      </c>
      <c r="AF34" t="n">
        <v>3.652877054817258e-06</v>
      </c>
      <c r="AG34" t="n">
        <v>6</v>
      </c>
      <c r="AH34" t="n">
        <v>104308.8628545578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15.1273</v>
      </c>
      <c r="E35" t="n">
        <v>6.61</v>
      </c>
      <c r="F35" t="n">
        <v>4.12</v>
      </c>
      <c r="G35" t="n">
        <v>49.5</v>
      </c>
      <c r="H35" t="n">
        <v>0.96</v>
      </c>
      <c r="I35" t="n">
        <v>5</v>
      </c>
      <c r="J35" t="n">
        <v>170.99</v>
      </c>
      <c r="K35" t="n">
        <v>50.28</v>
      </c>
      <c r="L35" t="n">
        <v>9.25</v>
      </c>
      <c r="M35" t="n">
        <v>3</v>
      </c>
      <c r="N35" t="n">
        <v>31.46</v>
      </c>
      <c r="O35" t="n">
        <v>21322.55</v>
      </c>
      <c r="P35" t="n">
        <v>41.38</v>
      </c>
      <c r="Q35" t="n">
        <v>203.56</v>
      </c>
      <c r="R35" t="n">
        <v>16.66</v>
      </c>
      <c r="S35" t="n">
        <v>13.05</v>
      </c>
      <c r="T35" t="n">
        <v>1510.92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84.16852407349712</v>
      </c>
      <c r="AB35" t="n">
        <v>115.1630878905261</v>
      </c>
      <c r="AC35" t="n">
        <v>104.172084414693</v>
      </c>
      <c r="AD35" t="n">
        <v>84168.52407349713</v>
      </c>
      <c r="AE35" t="n">
        <v>115163.0878905261</v>
      </c>
      <c r="AF35" t="n">
        <v>3.652708029570142e-06</v>
      </c>
      <c r="AG35" t="n">
        <v>6</v>
      </c>
      <c r="AH35" t="n">
        <v>104172.084414693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15.1292</v>
      </c>
      <c r="E36" t="n">
        <v>6.61</v>
      </c>
      <c r="F36" t="n">
        <v>4.12</v>
      </c>
      <c r="G36" t="n">
        <v>49.49</v>
      </c>
      <c r="H36" t="n">
        <v>0.98</v>
      </c>
      <c r="I36" t="n">
        <v>5</v>
      </c>
      <c r="J36" t="n">
        <v>171.35</v>
      </c>
      <c r="K36" t="n">
        <v>50.28</v>
      </c>
      <c r="L36" t="n">
        <v>9.5</v>
      </c>
      <c r="M36" t="n">
        <v>3</v>
      </c>
      <c r="N36" t="n">
        <v>31.57</v>
      </c>
      <c r="O36" t="n">
        <v>21367.54</v>
      </c>
      <c r="P36" t="n">
        <v>40.78</v>
      </c>
      <c r="Q36" t="n">
        <v>203.56</v>
      </c>
      <c r="R36" t="n">
        <v>16.65</v>
      </c>
      <c r="S36" t="n">
        <v>13.05</v>
      </c>
      <c r="T36" t="n">
        <v>1505.21</v>
      </c>
      <c r="U36" t="n">
        <v>0.78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83.94998549897174</v>
      </c>
      <c r="AB36" t="n">
        <v>114.8640737716191</v>
      </c>
      <c r="AC36" t="n">
        <v>103.9016077836255</v>
      </c>
      <c r="AD36" t="n">
        <v>83949.98549897174</v>
      </c>
      <c r="AE36" t="n">
        <v>114864.0737716191</v>
      </c>
      <c r="AF36" t="n">
        <v>3.653166812383743e-06</v>
      </c>
      <c r="AG36" t="n">
        <v>6</v>
      </c>
      <c r="AH36" t="n">
        <v>103901.6077836255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15.2957</v>
      </c>
      <c r="E37" t="n">
        <v>6.54</v>
      </c>
      <c r="F37" t="n">
        <v>4.08</v>
      </c>
      <c r="G37" t="n">
        <v>61.27</v>
      </c>
      <c r="H37" t="n">
        <v>1.01</v>
      </c>
      <c r="I37" t="n">
        <v>4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39.83</v>
      </c>
      <c r="Q37" t="n">
        <v>203.56</v>
      </c>
      <c r="R37" t="n">
        <v>15.29</v>
      </c>
      <c r="S37" t="n">
        <v>13.05</v>
      </c>
      <c r="T37" t="n">
        <v>829.54</v>
      </c>
      <c r="U37" t="n">
        <v>0.85</v>
      </c>
      <c r="V37" t="n">
        <v>0.91</v>
      </c>
      <c r="W37" t="n">
        <v>0.06</v>
      </c>
      <c r="X37" t="n">
        <v>0.04</v>
      </c>
      <c r="Y37" t="n">
        <v>1</v>
      </c>
      <c r="Z37" t="n">
        <v>10</v>
      </c>
      <c r="AA37" t="n">
        <v>83.31371651115501</v>
      </c>
      <c r="AB37" t="n">
        <v>113.9935024722821</v>
      </c>
      <c r="AC37" t="n">
        <v>103.1141225872424</v>
      </c>
      <c r="AD37" t="n">
        <v>83313.71651115501</v>
      </c>
      <c r="AE37" t="n">
        <v>113993.5024722821</v>
      </c>
      <c r="AF37" t="n">
        <v>3.693370674733496e-06</v>
      </c>
      <c r="AG37" t="n">
        <v>6</v>
      </c>
      <c r="AH37" t="n">
        <v>103114.1225872424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15.2743</v>
      </c>
      <c r="E38" t="n">
        <v>6.55</v>
      </c>
      <c r="F38" t="n">
        <v>4.09</v>
      </c>
      <c r="G38" t="n">
        <v>61.4</v>
      </c>
      <c r="H38" t="n">
        <v>1.03</v>
      </c>
      <c r="I38" t="n">
        <v>4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39.72</v>
      </c>
      <c r="Q38" t="n">
        <v>203.56</v>
      </c>
      <c r="R38" t="n">
        <v>15.67</v>
      </c>
      <c r="S38" t="n">
        <v>13.05</v>
      </c>
      <c r="T38" t="n">
        <v>1020.75</v>
      </c>
      <c r="U38" t="n">
        <v>0.83</v>
      </c>
      <c r="V38" t="n">
        <v>0.91</v>
      </c>
      <c r="W38" t="n">
        <v>0.06</v>
      </c>
      <c r="X38" t="n">
        <v>0.05</v>
      </c>
      <c r="Y38" t="n">
        <v>1</v>
      </c>
      <c r="Z38" t="n">
        <v>10</v>
      </c>
      <c r="AA38" t="n">
        <v>83.31992680213271</v>
      </c>
      <c r="AB38" t="n">
        <v>114.0019996663765</v>
      </c>
      <c r="AC38" t="n">
        <v>103.1218088210583</v>
      </c>
      <c r="AD38" t="n">
        <v>83319.92680213272</v>
      </c>
      <c r="AE38" t="n">
        <v>114001.9996663765</v>
      </c>
      <c r="AF38" t="n">
        <v>3.68820333146452e-06</v>
      </c>
      <c r="AG38" t="n">
        <v>6</v>
      </c>
      <c r="AH38" t="n">
        <v>103121.8088210583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15.2678</v>
      </c>
      <c r="E39" t="n">
        <v>6.55</v>
      </c>
      <c r="F39" t="n">
        <v>4.1</v>
      </c>
      <c r="G39" t="n">
        <v>61.45</v>
      </c>
      <c r="H39" t="n">
        <v>1.05</v>
      </c>
      <c r="I39" t="n">
        <v>4</v>
      </c>
      <c r="J39" t="n">
        <v>172.45</v>
      </c>
      <c r="K39" t="n">
        <v>50.28</v>
      </c>
      <c r="L39" t="n">
        <v>10.25</v>
      </c>
      <c r="M39" t="n">
        <v>2</v>
      </c>
      <c r="N39" t="n">
        <v>31.92</v>
      </c>
      <c r="O39" t="n">
        <v>21502.75</v>
      </c>
      <c r="P39" t="n">
        <v>39.59</v>
      </c>
      <c r="Q39" t="n">
        <v>203.56</v>
      </c>
      <c r="R39" t="n">
        <v>15.78</v>
      </c>
      <c r="S39" t="n">
        <v>13.05</v>
      </c>
      <c r="T39" t="n">
        <v>1075.89</v>
      </c>
      <c r="U39" t="n">
        <v>0.83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83.29871758807272</v>
      </c>
      <c r="AB39" t="n">
        <v>113.9729802840151</v>
      </c>
      <c r="AC39" t="n">
        <v>103.0955590078206</v>
      </c>
      <c r="AD39" t="n">
        <v>83298.71758807272</v>
      </c>
      <c r="AE39" t="n">
        <v>113972.9802840151</v>
      </c>
      <c r="AF39" t="n">
        <v>3.686633811312727e-06</v>
      </c>
      <c r="AG39" t="n">
        <v>6</v>
      </c>
      <c r="AH39" t="n">
        <v>103095.5590078206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15.2568</v>
      </c>
      <c r="E40" t="n">
        <v>6.55</v>
      </c>
      <c r="F40" t="n">
        <v>4.1</v>
      </c>
      <c r="G40" t="n">
        <v>61.52</v>
      </c>
      <c r="H40" t="n">
        <v>1.08</v>
      </c>
      <c r="I40" t="n">
        <v>4</v>
      </c>
      <c r="J40" t="n">
        <v>172.82</v>
      </c>
      <c r="K40" t="n">
        <v>50.28</v>
      </c>
      <c r="L40" t="n">
        <v>10.5</v>
      </c>
      <c r="M40" t="n">
        <v>1</v>
      </c>
      <c r="N40" t="n">
        <v>32.04</v>
      </c>
      <c r="O40" t="n">
        <v>21547.89</v>
      </c>
      <c r="P40" t="n">
        <v>39.35</v>
      </c>
      <c r="Q40" t="n">
        <v>203.56</v>
      </c>
      <c r="R40" t="n">
        <v>15.89</v>
      </c>
      <c r="S40" t="n">
        <v>13.05</v>
      </c>
      <c r="T40" t="n">
        <v>1132.37</v>
      </c>
      <c r="U40" t="n">
        <v>0.82</v>
      </c>
      <c r="V40" t="n">
        <v>0.91</v>
      </c>
      <c r="W40" t="n">
        <v>0.06</v>
      </c>
      <c r="X40" t="n">
        <v>0.06</v>
      </c>
      <c r="Y40" t="n">
        <v>1</v>
      </c>
      <c r="Z40" t="n">
        <v>10</v>
      </c>
      <c r="AA40" t="n">
        <v>83.228095522564</v>
      </c>
      <c r="AB40" t="n">
        <v>113.8763520583605</v>
      </c>
      <c r="AC40" t="n">
        <v>103.0081528444038</v>
      </c>
      <c r="AD40" t="n">
        <v>83228.09552256401</v>
      </c>
      <c r="AE40" t="n">
        <v>113876.3520583605</v>
      </c>
      <c r="AF40" t="n">
        <v>3.683977700286617e-06</v>
      </c>
      <c r="AG40" t="n">
        <v>6</v>
      </c>
      <c r="AH40" t="n">
        <v>103008.1528444038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15.2484</v>
      </c>
      <c r="E41" t="n">
        <v>6.56</v>
      </c>
      <c r="F41" t="n">
        <v>4.1</v>
      </c>
      <c r="G41" t="n">
        <v>61.57</v>
      </c>
      <c r="H41" t="n">
        <v>1.1</v>
      </c>
      <c r="I41" t="n">
        <v>4</v>
      </c>
      <c r="J41" t="n">
        <v>173.18</v>
      </c>
      <c r="K41" t="n">
        <v>50.28</v>
      </c>
      <c r="L41" t="n">
        <v>10.75</v>
      </c>
      <c r="M41" t="n">
        <v>0</v>
      </c>
      <c r="N41" t="n">
        <v>32.15</v>
      </c>
      <c r="O41" t="n">
        <v>21593.08</v>
      </c>
      <c r="P41" t="n">
        <v>39.42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83.26448712349885</v>
      </c>
      <c r="AB41" t="n">
        <v>113.9261446522437</v>
      </c>
      <c r="AC41" t="n">
        <v>103.0531933030112</v>
      </c>
      <c r="AD41" t="n">
        <v>83264.48712349885</v>
      </c>
      <c r="AE41" t="n">
        <v>113926.1446522436</v>
      </c>
      <c r="AF41" t="n">
        <v>3.681949397321224e-06</v>
      </c>
      <c r="AG41" t="n">
        <v>6</v>
      </c>
      <c r="AH41" t="n">
        <v>103053.1933030112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9.5913</v>
      </c>
      <c r="E2" t="n">
        <v>10.43</v>
      </c>
      <c r="F2" t="n">
        <v>5.22</v>
      </c>
      <c r="G2" t="n">
        <v>5.4</v>
      </c>
      <c r="H2" t="n">
        <v>0.08</v>
      </c>
      <c r="I2" t="n">
        <v>58</v>
      </c>
      <c r="J2" t="n">
        <v>222.93</v>
      </c>
      <c r="K2" t="n">
        <v>56.94</v>
      </c>
      <c r="L2" t="n">
        <v>1</v>
      </c>
      <c r="M2" t="n">
        <v>56</v>
      </c>
      <c r="N2" t="n">
        <v>49.99</v>
      </c>
      <c r="O2" t="n">
        <v>27728.69</v>
      </c>
      <c r="P2" t="n">
        <v>78.69</v>
      </c>
      <c r="Q2" t="n">
        <v>203.62</v>
      </c>
      <c r="R2" t="n">
        <v>50.75</v>
      </c>
      <c r="S2" t="n">
        <v>13.05</v>
      </c>
      <c r="T2" t="n">
        <v>18287.56</v>
      </c>
      <c r="U2" t="n">
        <v>0.26</v>
      </c>
      <c r="V2" t="n">
        <v>0.72</v>
      </c>
      <c r="W2" t="n">
        <v>0.15</v>
      </c>
      <c r="X2" t="n">
        <v>1.18</v>
      </c>
      <c r="Y2" t="n">
        <v>1</v>
      </c>
      <c r="Z2" t="n">
        <v>10</v>
      </c>
      <c r="AA2" t="n">
        <v>168.9396939858102</v>
      </c>
      <c r="AB2" t="n">
        <v>231.1507424045665</v>
      </c>
      <c r="AC2" t="n">
        <v>209.0900399716459</v>
      </c>
      <c r="AD2" t="n">
        <v>168939.6939858102</v>
      </c>
      <c r="AE2" t="n">
        <v>231150.7424045665</v>
      </c>
      <c r="AF2" t="n">
        <v>2.189574989434903e-06</v>
      </c>
      <c r="AG2" t="n">
        <v>10</v>
      </c>
      <c r="AH2" t="n">
        <v>209090.0399716459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10.5091</v>
      </c>
      <c r="E3" t="n">
        <v>9.52</v>
      </c>
      <c r="F3" t="n">
        <v>4.92</v>
      </c>
      <c r="G3" t="n">
        <v>6.71</v>
      </c>
      <c r="H3" t="n">
        <v>0.1</v>
      </c>
      <c r="I3" t="n">
        <v>44</v>
      </c>
      <c r="J3" t="n">
        <v>223.35</v>
      </c>
      <c r="K3" t="n">
        <v>56.94</v>
      </c>
      <c r="L3" t="n">
        <v>1.25</v>
      </c>
      <c r="M3" t="n">
        <v>42</v>
      </c>
      <c r="N3" t="n">
        <v>50.15</v>
      </c>
      <c r="O3" t="n">
        <v>27780.03</v>
      </c>
      <c r="P3" t="n">
        <v>74.04000000000001</v>
      </c>
      <c r="Q3" t="n">
        <v>203.58</v>
      </c>
      <c r="R3" t="n">
        <v>41.65</v>
      </c>
      <c r="S3" t="n">
        <v>13.05</v>
      </c>
      <c r="T3" t="n">
        <v>13811.85</v>
      </c>
      <c r="U3" t="n">
        <v>0.31</v>
      </c>
      <c r="V3" t="n">
        <v>0.76</v>
      </c>
      <c r="W3" t="n">
        <v>0.12</v>
      </c>
      <c r="X3" t="n">
        <v>0.88</v>
      </c>
      <c r="Y3" t="n">
        <v>1</v>
      </c>
      <c r="Z3" t="n">
        <v>10</v>
      </c>
      <c r="AA3" t="n">
        <v>149.7268428948315</v>
      </c>
      <c r="AB3" t="n">
        <v>204.862871930734</v>
      </c>
      <c r="AC3" t="n">
        <v>185.3110469605696</v>
      </c>
      <c r="AD3" t="n">
        <v>149726.8428948316</v>
      </c>
      <c r="AE3" t="n">
        <v>204862.871930734</v>
      </c>
      <c r="AF3" t="n">
        <v>2.399097361303509e-06</v>
      </c>
      <c r="AG3" t="n">
        <v>9</v>
      </c>
      <c r="AH3" t="n">
        <v>185311.0469605696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11.2139</v>
      </c>
      <c r="E4" t="n">
        <v>8.92</v>
      </c>
      <c r="F4" t="n">
        <v>4.72</v>
      </c>
      <c r="G4" t="n">
        <v>8.09</v>
      </c>
      <c r="H4" t="n">
        <v>0.12</v>
      </c>
      <c r="I4" t="n">
        <v>35</v>
      </c>
      <c r="J4" t="n">
        <v>223.76</v>
      </c>
      <c r="K4" t="n">
        <v>56.94</v>
      </c>
      <c r="L4" t="n">
        <v>1.5</v>
      </c>
      <c r="M4" t="n">
        <v>33</v>
      </c>
      <c r="N4" t="n">
        <v>50.32</v>
      </c>
      <c r="O4" t="n">
        <v>27831.42</v>
      </c>
      <c r="P4" t="n">
        <v>70.78</v>
      </c>
      <c r="Q4" t="n">
        <v>203.57</v>
      </c>
      <c r="R4" t="n">
        <v>35.19</v>
      </c>
      <c r="S4" t="n">
        <v>13.05</v>
      </c>
      <c r="T4" t="n">
        <v>10624.93</v>
      </c>
      <c r="U4" t="n">
        <v>0.37</v>
      </c>
      <c r="V4" t="n">
        <v>0.79</v>
      </c>
      <c r="W4" t="n">
        <v>0.11</v>
      </c>
      <c r="X4" t="n">
        <v>0.68</v>
      </c>
      <c r="Y4" t="n">
        <v>1</v>
      </c>
      <c r="Z4" t="n">
        <v>10</v>
      </c>
      <c r="AA4" t="n">
        <v>133.6581416354916</v>
      </c>
      <c r="AB4" t="n">
        <v>182.8769659666482</v>
      </c>
      <c r="AC4" t="n">
        <v>165.4234450042764</v>
      </c>
      <c r="AD4" t="n">
        <v>133658.1416354916</v>
      </c>
      <c r="AE4" t="n">
        <v>182876.9659666482</v>
      </c>
      <c r="AF4" t="n">
        <v>2.559994471450591e-06</v>
      </c>
      <c r="AG4" t="n">
        <v>8</v>
      </c>
      <c r="AH4" t="n">
        <v>165423.4450042764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11.6163</v>
      </c>
      <c r="E5" t="n">
        <v>8.609999999999999</v>
      </c>
      <c r="F5" t="n">
        <v>4.63</v>
      </c>
      <c r="G5" t="n">
        <v>9.26</v>
      </c>
      <c r="H5" t="n">
        <v>0.14</v>
      </c>
      <c r="I5" t="n">
        <v>30</v>
      </c>
      <c r="J5" t="n">
        <v>224.18</v>
      </c>
      <c r="K5" t="n">
        <v>56.94</v>
      </c>
      <c r="L5" t="n">
        <v>1.75</v>
      </c>
      <c r="M5" t="n">
        <v>28</v>
      </c>
      <c r="N5" t="n">
        <v>50.49</v>
      </c>
      <c r="O5" t="n">
        <v>27882.87</v>
      </c>
      <c r="P5" t="n">
        <v>69.29000000000001</v>
      </c>
      <c r="Q5" t="n">
        <v>203.62</v>
      </c>
      <c r="R5" t="n">
        <v>32.42</v>
      </c>
      <c r="S5" t="n">
        <v>13.05</v>
      </c>
      <c r="T5" t="n">
        <v>9263.040000000001</v>
      </c>
      <c r="U5" t="n">
        <v>0.4</v>
      </c>
      <c r="V5" t="n">
        <v>0.8100000000000001</v>
      </c>
      <c r="W5" t="n">
        <v>0.1</v>
      </c>
      <c r="X5" t="n">
        <v>0.59</v>
      </c>
      <c r="Y5" t="n">
        <v>1</v>
      </c>
      <c r="Z5" t="n">
        <v>10</v>
      </c>
      <c r="AA5" t="n">
        <v>131.1281350605244</v>
      </c>
      <c r="AB5" t="n">
        <v>179.4152993547673</v>
      </c>
      <c r="AC5" t="n">
        <v>162.2921549953526</v>
      </c>
      <c r="AD5" t="n">
        <v>131128.1350605244</v>
      </c>
      <c r="AE5" t="n">
        <v>179415.2993547673</v>
      </c>
      <c r="AF5" t="n">
        <v>2.651857407209937e-06</v>
      </c>
      <c r="AG5" t="n">
        <v>8</v>
      </c>
      <c r="AH5" t="n">
        <v>162292.1549953526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11.9768</v>
      </c>
      <c r="E6" t="n">
        <v>8.35</v>
      </c>
      <c r="F6" t="n">
        <v>4.55</v>
      </c>
      <c r="G6" t="n">
        <v>10.49</v>
      </c>
      <c r="H6" t="n">
        <v>0.16</v>
      </c>
      <c r="I6" t="n">
        <v>26</v>
      </c>
      <c r="J6" t="n">
        <v>224.6</v>
      </c>
      <c r="K6" t="n">
        <v>56.94</v>
      </c>
      <c r="L6" t="n">
        <v>2</v>
      </c>
      <c r="M6" t="n">
        <v>24</v>
      </c>
      <c r="N6" t="n">
        <v>50.65</v>
      </c>
      <c r="O6" t="n">
        <v>27934.37</v>
      </c>
      <c r="P6" t="n">
        <v>67.87</v>
      </c>
      <c r="Q6" t="n">
        <v>203.56</v>
      </c>
      <c r="R6" t="n">
        <v>29.84</v>
      </c>
      <c r="S6" t="n">
        <v>13.05</v>
      </c>
      <c r="T6" t="n">
        <v>7993.66</v>
      </c>
      <c r="U6" t="n">
        <v>0.44</v>
      </c>
      <c r="V6" t="n">
        <v>0.82</v>
      </c>
      <c r="W6" t="n">
        <v>0.1</v>
      </c>
      <c r="X6" t="n">
        <v>0.51</v>
      </c>
      <c r="Y6" t="n">
        <v>1</v>
      </c>
      <c r="Z6" t="n">
        <v>10</v>
      </c>
      <c r="AA6" t="n">
        <v>128.9687634452426</v>
      </c>
      <c r="AB6" t="n">
        <v>176.4607518459879</v>
      </c>
      <c r="AC6" t="n">
        <v>159.6195853540768</v>
      </c>
      <c r="AD6" t="n">
        <v>128968.7634452426</v>
      </c>
      <c r="AE6" t="n">
        <v>176460.7518459879</v>
      </c>
      <c r="AF6" t="n">
        <v>2.734155091954578e-06</v>
      </c>
      <c r="AG6" t="n">
        <v>8</v>
      </c>
      <c r="AH6" t="n">
        <v>159619.5853540768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12.2699</v>
      </c>
      <c r="E7" t="n">
        <v>8.15</v>
      </c>
      <c r="F7" t="n">
        <v>4.48</v>
      </c>
      <c r="G7" t="n">
        <v>11.69</v>
      </c>
      <c r="H7" t="n">
        <v>0.18</v>
      </c>
      <c r="I7" t="n">
        <v>23</v>
      </c>
      <c r="J7" t="n">
        <v>225.01</v>
      </c>
      <c r="K7" t="n">
        <v>56.94</v>
      </c>
      <c r="L7" t="n">
        <v>2.25</v>
      </c>
      <c r="M7" t="n">
        <v>21</v>
      </c>
      <c r="N7" t="n">
        <v>50.82</v>
      </c>
      <c r="O7" t="n">
        <v>27985.94</v>
      </c>
      <c r="P7" t="n">
        <v>66.68000000000001</v>
      </c>
      <c r="Q7" t="n">
        <v>203.57</v>
      </c>
      <c r="R7" t="n">
        <v>27.68</v>
      </c>
      <c r="S7" t="n">
        <v>13.05</v>
      </c>
      <c r="T7" t="n">
        <v>6927.52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127.2792773047279</v>
      </c>
      <c r="AB7" t="n">
        <v>174.1491223736687</v>
      </c>
      <c r="AC7" t="n">
        <v>157.5285745542027</v>
      </c>
      <c r="AD7" t="n">
        <v>127279.2773047279</v>
      </c>
      <c r="AE7" t="n">
        <v>174149.1223736687</v>
      </c>
      <c r="AF7" t="n">
        <v>2.801066191534757e-06</v>
      </c>
      <c r="AG7" t="n">
        <v>8</v>
      </c>
      <c r="AH7" t="n">
        <v>157528.5745542027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12.5993</v>
      </c>
      <c r="E8" t="n">
        <v>7.94</v>
      </c>
      <c r="F8" t="n">
        <v>4.4</v>
      </c>
      <c r="G8" t="n">
        <v>13.2</v>
      </c>
      <c r="H8" t="n">
        <v>0.2</v>
      </c>
      <c r="I8" t="n">
        <v>20</v>
      </c>
      <c r="J8" t="n">
        <v>225.43</v>
      </c>
      <c r="K8" t="n">
        <v>56.94</v>
      </c>
      <c r="L8" t="n">
        <v>2.5</v>
      </c>
      <c r="M8" t="n">
        <v>18</v>
      </c>
      <c r="N8" t="n">
        <v>50.99</v>
      </c>
      <c r="O8" t="n">
        <v>28037.57</v>
      </c>
      <c r="P8" t="n">
        <v>65.34</v>
      </c>
      <c r="Q8" t="n">
        <v>203.57</v>
      </c>
      <c r="R8" t="n">
        <v>24.88</v>
      </c>
      <c r="S8" t="n">
        <v>13.05</v>
      </c>
      <c r="T8" t="n">
        <v>5544.49</v>
      </c>
      <c r="U8" t="n">
        <v>0.52</v>
      </c>
      <c r="V8" t="n">
        <v>0.85</v>
      </c>
      <c r="W8" t="n">
        <v>0.09</v>
      </c>
      <c r="X8" t="n">
        <v>0.36</v>
      </c>
      <c r="Y8" t="n">
        <v>1</v>
      </c>
      <c r="Z8" t="n">
        <v>10</v>
      </c>
      <c r="AA8" t="n">
        <v>114.7523067772774</v>
      </c>
      <c r="AB8" t="n">
        <v>157.0091686470841</v>
      </c>
      <c r="AC8" t="n">
        <v>142.0244339552017</v>
      </c>
      <c r="AD8" t="n">
        <v>114752.3067772774</v>
      </c>
      <c r="AE8" t="n">
        <v>157009.1686470841</v>
      </c>
      <c r="AF8" t="n">
        <v>2.876264131492829e-06</v>
      </c>
      <c r="AG8" t="n">
        <v>7</v>
      </c>
      <c r="AH8" t="n">
        <v>142024.4339552017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12.8055</v>
      </c>
      <c r="E9" t="n">
        <v>7.81</v>
      </c>
      <c r="F9" t="n">
        <v>4.36</v>
      </c>
      <c r="G9" t="n">
        <v>14.53</v>
      </c>
      <c r="H9" t="n">
        <v>0.22</v>
      </c>
      <c r="I9" t="n">
        <v>18</v>
      </c>
      <c r="J9" t="n">
        <v>225.85</v>
      </c>
      <c r="K9" t="n">
        <v>56.94</v>
      </c>
      <c r="L9" t="n">
        <v>2.75</v>
      </c>
      <c r="M9" t="n">
        <v>16</v>
      </c>
      <c r="N9" t="n">
        <v>51.16</v>
      </c>
      <c r="O9" t="n">
        <v>28089.25</v>
      </c>
      <c r="P9" t="n">
        <v>64.51000000000001</v>
      </c>
      <c r="Q9" t="n">
        <v>203.56</v>
      </c>
      <c r="R9" t="n">
        <v>24.22</v>
      </c>
      <c r="S9" t="n">
        <v>13.05</v>
      </c>
      <c r="T9" t="n">
        <v>5223.64</v>
      </c>
      <c r="U9" t="n">
        <v>0.54</v>
      </c>
      <c r="V9" t="n">
        <v>0.86</v>
      </c>
      <c r="W9" t="n">
        <v>0.07000000000000001</v>
      </c>
      <c r="X9" t="n">
        <v>0.32</v>
      </c>
      <c r="Y9" t="n">
        <v>1</v>
      </c>
      <c r="Z9" t="n">
        <v>10</v>
      </c>
      <c r="AA9" t="n">
        <v>113.6935940599954</v>
      </c>
      <c r="AB9" t="n">
        <v>155.560591200191</v>
      </c>
      <c r="AC9" t="n">
        <v>140.7141067067484</v>
      </c>
      <c r="AD9" t="n">
        <v>113693.5940599954</v>
      </c>
      <c r="AE9" t="n">
        <v>155560.591200191</v>
      </c>
      <c r="AF9" t="n">
        <v>2.923337037441082e-06</v>
      </c>
      <c r="AG9" t="n">
        <v>7</v>
      </c>
      <c r="AH9" t="n">
        <v>140714.1067067484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12.8269</v>
      </c>
      <c r="E10" t="n">
        <v>7.8</v>
      </c>
      <c r="F10" t="n">
        <v>4.39</v>
      </c>
      <c r="G10" t="n">
        <v>15.49</v>
      </c>
      <c r="H10" t="n">
        <v>0.24</v>
      </c>
      <c r="I10" t="n">
        <v>17</v>
      </c>
      <c r="J10" t="n">
        <v>226.27</v>
      </c>
      <c r="K10" t="n">
        <v>56.94</v>
      </c>
      <c r="L10" t="n">
        <v>3</v>
      </c>
      <c r="M10" t="n">
        <v>15</v>
      </c>
      <c r="N10" t="n">
        <v>51.33</v>
      </c>
      <c r="O10" t="n">
        <v>28140.99</v>
      </c>
      <c r="P10" t="n">
        <v>64.89</v>
      </c>
      <c r="Q10" t="n">
        <v>203.56</v>
      </c>
      <c r="R10" t="n">
        <v>25.07</v>
      </c>
      <c r="S10" t="n">
        <v>13.05</v>
      </c>
      <c r="T10" t="n">
        <v>5654.75</v>
      </c>
      <c r="U10" t="n">
        <v>0.52</v>
      </c>
      <c r="V10" t="n">
        <v>0.85</v>
      </c>
      <c r="W10" t="n">
        <v>0.08</v>
      </c>
      <c r="X10" t="n">
        <v>0.35</v>
      </c>
      <c r="Y10" t="n">
        <v>1</v>
      </c>
      <c r="Z10" t="n">
        <v>10</v>
      </c>
      <c r="AA10" t="n">
        <v>113.8599989039041</v>
      </c>
      <c r="AB10" t="n">
        <v>155.7882736488903</v>
      </c>
      <c r="AC10" t="n">
        <v>140.9200594620982</v>
      </c>
      <c r="AD10" t="n">
        <v>113859.9989039041</v>
      </c>
      <c r="AE10" t="n">
        <v>155788.2736488903</v>
      </c>
      <c r="AF10" t="n">
        <v>2.928222392374606e-06</v>
      </c>
      <c r="AG10" t="n">
        <v>7</v>
      </c>
      <c r="AH10" t="n">
        <v>140920.0594620982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12.9548</v>
      </c>
      <c r="E11" t="n">
        <v>7.72</v>
      </c>
      <c r="F11" t="n">
        <v>4.36</v>
      </c>
      <c r="G11" t="n">
        <v>16.34</v>
      </c>
      <c r="H11" t="n">
        <v>0.25</v>
      </c>
      <c r="I11" t="n">
        <v>16</v>
      </c>
      <c r="J11" t="n">
        <v>226.69</v>
      </c>
      <c r="K11" t="n">
        <v>56.94</v>
      </c>
      <c r="L11" t="n">
        <v>3.25</v>
      </c>
      <c r="M11" t="n">
        <v>14</v>
      </c>
      <c r="N11" t="n">
        <v>51.5</v>
      </c>
      <c r="O11" t="n">
        <v>28192.8</v>
      </c>
      <c r="P11" t="n">
        <v>64.19</v>
      </c>
      <c r="Q11" t="n">
        <v>203.59</v>
      </c>
      <c r="R11" t="n">
        <v>23.87</v>
      </c>
      <c r="S11" t="n">
        <v>13.05</v>
      </c>
      <c r="T11" t="n">
        <v>5059.39</v>
      </c>
      <c r="U11" t="n">
        <v>0.55</v>
      </c>
      <c r="V11" t="n">
        <v>0.86</v>
      </c>
      <c r="W11" t="n">
        <v>0.08</v>
      </c>
      <c r="X11" t="n">
        <v>0.32</v>
      </c>
      <c r="Y11" t="n">
        <v>1</v>
      </c>
      <c r="Z11" t="n">
        <v>10</v>
      </c>
      <c r="AA11" t="n">
        <v>113.1303813649824</v>
      </c>
      <c r="AB11" t="n">
        <v>154.7899787436841</v>
      </c>
      <c r="AC11" t="n">
        <v>140.0170404215289</v>
      </c>
      <c r="AD11" t="n">
        <v>113130.3813649824</v>
      </c>
      <c r="AE11" t="n">
        <v>154789.9787436841</v>
      </c>
      <c r="AF11" t="n">
        <v>2.957420378168891e-06</v>
      </c>
      <c r="AG11" t="n">
        <v>7</v>
      </c>
      <c r="AH11" t="n">
        <v>140017.0404215289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13.1979</v>
      </c>
      <c r="E12" t="n">
        <v>7.58</v>
      </c>
      <c r="F12" t="n">
        <v>4.3</v>
      </c>
      <c r="G12" t="n">
        <v>18.44</v>
      </c>
      <c r="H12" t="n">
        <v>0.27</v>
      </c>
      <c r="I12" t="n">
        <v>14</v>
      </c>
      <c r="J12" t="n">
        <v>227.11</v>
      </c>
      <c r="K12" t="n">
        <v>56.94</v>
      </c>
      <c r="L12" t="n">
        <v>3.5</v>
      </c>
      <c r="M12" t="n">
        <v>12</v>
      </c>
      <c r="N12" t="n">
        <v>51.67</v>
      </c>
      <c r="O12" t="n">
        <v>28244.66</v>
      </c>
      <c r="P12" t="n">
        <v>63.24</v>
      </c>
      <c r="Q12" t="n">
        <v>203.62</v>
      </c>
      <c r="R12" t="n">
        <v>22.16</v>
      </c>
      <c r="S12" t="n">
        <v>13.05</v>
      </c>
      <c r="T12" t="n">
        <v>4216.31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111.932977572282</v>
      </c>
      <c r="AB12" t="n">
        <v>153.1516380487851</v>
      </c>
      <c r="AC12" t="n">
        <v>138.5350606631249</v>
      </c>
      <c r="AD12" t="n">
        <v>111932.977572282</v>
      </c>
      <c r="AE12" t="n">
        <v>153151.6380487851</v>
      </c>
      <c r="AF12" t="n">
        <v>3.012917097063267e-06</v>
      </c>
      <c r="AG12" t="n">
        <v>7</v>
      </c>
      <c r="AH12" t="n">
        <v>138535.0606631249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13.3077</v>
      </c>
      <c r="E13" t="n">
        <v>7.51</v>
      </c>
      <c r="F13" t="n">
        <v>4.28</v>
      </c>
      <c r="G13" t="n">
        <v>19.77</v>
      </c>
      <c r="H13" t="n">
        <v>0.29</v>
      </c>
      <c r="I13" t="n">
        <v>13</v>
      </c>
      <c r="J13" t="n">
        <v>227.53</v>
      </c>
      <c r="K13" t="n">
        <v>56.94</v>
      </c>
      <c r="L13" t="n">
        <v>3.75</v>
      </c>
      <c r="M13" t="n">
        <v>11</v>
      </c>
      <c r="N13" t="n">
        <v>51.84</v>
      </c>
      <c r="O13" t="n">
        <v>28296.58</v>
      </c>
      <c r="P13" t="n">
        <v>62.86</v>
      </c>
      <c r="Q13" t="n">
        <v>203.63</v>
      </c>
      <c r="R13" t="n">
        <v>21.57</v>
      </c>
      <c r="S13" t="n">
        <v>13.05</v>
      </c>
      <c r="T13" t="n">
        <v>3925.67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111.4419072397907</v>
      </c>
      <c r="AB13" t="n">
        <v>152.4797339553767</v>
      </c>
      <c r="AC13" t="n">
        <v>137.9272821533679</v>
      </c>
      <c r="AD13" t="n">
        <v>111441.9072397907</v>
      </c>
      <c r="AE13" t="n">
        <v>152479.7339553767</v>
      </c>
      <c r="AF13" t="n">
        <v>3.03798307704929e-06</v>
      </c>
      <c r="AG13" t="n">
        <v>7</v>
      </c>
      <c r="AH13" t="n">
        <v>137927.2821533679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13.3077</v>
      </c>
      <c r="E14" t="n">
        <v>7.51</v>
      </c>
      <c r="F14" t="n">
        <v>4.28</v>
      </c>
      <c r="G14" t="n">
        <v>19.77</v>
      </c>
      <c r="H14" t="n">
        <v>0.31</v>
      </c>
      <c r="I14" t="n">
        <v>13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62.66</v>
      </c>
      <c r="Q14" t="n">
        <v>203.57</v>
      </c>
      <c r="R14" t="n">
        <v>21.53</v>
      </c>
      <c r="S14" t="n">
        <v>13.05</v>
      </c>
      <c r="T14" t="n">
        <v>3904.71</v>
      </c>
      <c r="U14" t="n">
        <v>0.61</v>
      </c>
      <c r="V14" t="n">
        <v>0.87</v>
      </c>
      <c r="W14" t="n">
        <v>0.08</v>
      </c>
      <c r="X14" t="n">
        <v>0.24</v>
      </c>
      <c r="Y14" t="n">
        <v>1</v>
      </c>
      <c r="Z14" t="n">
        <v>10</v>
      </c>
      <c r="AA14" t="n">
        <v>111.3601206265223</v>
      </c>
      <c r="AB14" t="n">
        <v>152.3678299029322</v>
      </c>
      <c r="AC14" t="n">
        <v>137.8260580666303</v>
      </c>
      <c r="AD14" t="n">
        <v>111360.1206265223</v>
      </c>
      <c r="AE14" t="n">
        <v>152367.8299029322</v>
      </c>
      <c r="AF14" t="n">
        <v>3.03798307704929e-06</v>
      </c>
      <c r="AG14" t="n">
        <v>7</v>
      </c>
      <c r="AH14" t="n">
        <v>137826.0580666303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13.4268</v>
      </c>
      <c r="E15" t="n">
        <v>7.45</v>
      </c>
      <c r="F15" t="n">
        <v>4.26</v>
      </c>
      <c r="G15" t="n">
        <v>21.3</v>
      </c>
      <c r="H15" t="n">
        <v>0.33</v>
      </c>
      <c r="I15" t="n">
        <v>12</v>
      </c>
      <c r="J15" t="n">
        <v>228.38</v>
      </c>
      <c r="K15" t="n">
        <v>56.94</v>
      </c>
      <c r="L15" t="n">
        <v>4.25</v>
      </c>
      <c r="M15" t="n">
        <v>10</v>
      </c>
      <c r="N15" t="n">
        <v>52.18</v>
      </c>
      <c r="O15" t="n">
        <v>28400.61</v>
      </c>
      <c r="P15" t="n">
        <v>62.14</v>
      </c>
      <c r="Q15" t="n">
        <v>203.56</v>
      </c>
      <c r="R15" t="n">
        <v>20.9</v>
      </c>
      <c r="S15" t="n">
        <v>13.05</v>
      </c>
      <c r="T15" t="n">
        <v>3594.82</v>
      </c>
      <c r="U15" t="n">
        <v>0.62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110.7971937011046</v>
      </c>
      <c r="AB15" t="n">
        <v>151.597608448993</v>
      </c>
      <c r="AC15" t="n">
        <v>137.1293454672422</v>
      </c>
      <c r="AD15" t="n">
        <v>110797.1937011046</v>
      </c>
      <c r="AE15" t="n">
        <v>151597.6084489929</v>
      </c>
      <c r="AF15" t="n">
        <v>3.065172131842874e-06</v>
      </c>
      <c r="AG15" t="n">
        <v>7</v>
      </c>
      <c r="AH15" t="n">
        <v>137129.3454672422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4.24</v>
      </c>
      <c r="G16" t="n">
        <v>23.14</v>
      </c>
      <c r="H16" t="n">
        <v>0.35</v>
      </c>
      <c r="I16" t="n">
        <v>11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61.72</v>
      </c>
      <c r="Q16" t="n">
        <v>203.56</v>
      </c>
      <c r="R16" t="n">
        <v>20.22</v>
      </c>
      <c r="S16" t="n">
        <v>13.05</v>
      </c>
      <c r="T16" t="n">
        <v>3259.42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110.2978181953051</v>
      </c>
      <c r="AB16" t="n">
        <v>150.914340851066</v>
      </c>
      <c r="AC16" t="n">
        <v>136.5112879698891</v>
      </c>
      <c r="AD16" t="n">
        <v>110297.8181953051</v>
      </c>
      <c r="AE16" t="n">
        <v>150914.340851066</v>
      </c>
      <c r="AF16" t="n">
        <v>3.09112843352239e-06</v>
      </c>
      <c r="AG16" t="n">
        <v>7</v>
      </c>
      <c r="AH16" t="n">
        <v>136511.2879698891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13.5445</v>
      </c>
      <c r="E17" t="n">
        <v>7.38</v>
      </c>
      <c r="F17" t="n">
        <v>4.24</v>
      </c>
      <c r="G17" t="n">
        <v>23.12</v>
      </c>
      <c r="H17" t="n">
        <v>0.37</v>
      </c>
      <c r="I17" t="n">
        <v>11</v>
      </c>
      <c r="J17" t="n">
        <v>229.22</v>
      </c>
      <c r="K17" t="n">
        <v>56.94</v>
      </c>
      <c r="L17" t="n">
        <v>4.75</v>
      </c>
      <c r="M17" t="n">
        <v>9</v>
      </c>
      <c r="N17" t="n">
        <v>52.53</v>
      </c>
      <c r="O17" t="n">
        <v>28504.87</v>
      </c>
      <c r="P17" t="n">
        <v>61.65</v>
      </c>
      <c r="Q17" t="n">
        <v>203.56</v>
      </c>
      <c r="R17" t="n">
        <v>20.16</v>
      </c>
      <c r="S17" t="n">
        <v>13.05</v>
      </c>
      <c r="T17" t="n">
        <v>3228.6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110.2597083593185</v>
      </c>
      <c r="AB17" t="n">
        <v>150.8621972921818</v>
      </c>
      <c r="AC17" t="n">
        <v>136.4641209190808</v>
      </c>
      <c r="AD17" t="n">
        <v>110259.7083593185</v>
      </c>
      <c r="AE17" t="n">
        <v>150862.1972921818</v>
      </c>
      <c r="AF17" t="n">
        <v>3.092041583977255e-06</v>
      </c>
      <c r="AG17" t="n">
        <v>7</v>
      </c>
      <c r="AH17" t="n">
        <v>136464.1209190808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13.7457</v>
      </c>
      <c r="E18" t="n">
        <v>7.28</v>
      </c>
      <c r="F18" t="n">
        <v>4.18</v>
      </c>
      <c r="G18" t="n">
        <v>25.05</v>
      </c>
      <c r="H18" t="n">
        <v>0.39</v>
      </c>
      <c r="I18" t="n">
        <v>10</v>
      </c>
      <c r="J18" t="n">
        <v>229.65</v>
      </c>
      <c r="K18" t="n">
        <v>56.94</v>
      </c>
      <c r="L18" t="n">
        <v>5</v>
      </c>
      <c r="M18" t="n">
        <v>8</v>
      </c>
      <c r="N18" t="n">
        <v>52.7</v>
      </c>
      <c r="O18" t="n">
        <v>28557.1</v>
      </c>
      <c r="P18" t="n">
        <v>60.59</v>
      </c>
      <c r="Q18" t="n">
        <v>203.56</v>
      </c>
      <c r="R18" t="n">
        <v>18.05</v>
      </c>
      <c r="S18" t="n">
        <v>13.05</v>
      </c>
      <c r="T18" t="n">
        <v>2178.44</v>
      </c>
      <c r="U18" t="n">
        <v>0.72</v>
      </c>
      <c r="V18" t="n">
        <v>0.89</v>
      </c>
      <c r="W18" t="n">
        <v>0.07000000000000001</v>
      </c>
      <c r="X18" t="n">
        <v>0.13</v>
      </c>
      <c r="Y18" t="n">
        <v>1</v>
      </c>
      <c r="Z18" t="n">
        <v>10</v>
      </c>
      <c r="AA18" t="n">
        <v>109.2201896977303</v>
      </c>
      <c r="AB18" t="n">
        <v>149.4398819990708</v>
      </c>
      <c r="AC18" t="n">
        <v>135.1775494013119</v>
      </c>
      <c r="AD18" t="n">
        <v>109220.1896977303</v>
      </c>
      <c r="AE18" t="n">
        <v>149439.8819990708</v>
      </c>
      <c r="AF18" t="n">
        <v>3.137973051856927e-06</v>
      </c>
      <c r="AG18" t="n">
        <v>7</v>
      </c>
      <c r="AH18" t="n">
        <v>135177.5494013119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13.6441</v>
      </c>
      <c r="E19" t="n">
        <v>7.33</v>
      </c>
      <c r="F19" t="n">
        <v>4.23</v>
      </c>
      <c r="G19" t="n">
        <v>25.38</v>
      </c>
      <c r="H19" t="n">
        <v>0.41</v>
      </c>
      <c r="I19" t="n">
        <v>10</v>
      </c>
      <c r="J19" t="n">
        <v>230.07</v>
      </c>
      <c r="K19" t="n">
        <v>56.94</v>
      </c>
      <c r="L19" t="n">
        <v>5.25</v>
      </c>
      <c r="M19" t="n">
        <v>8</v>
      </c>
      <c r="N19" t="n">
        <v>52.88</v>
      </c>
      <c r="O19" t="n">
        <v>28609.38</v>
      </c>
      <c r="P19" t="n">
        <v>61.16</v>
      </c>
      <c r="Q19" t="n">
        <v>203.58</v>
      </c>
      <c r="R19" t="n">
        <v>20.13</v>
      </c>
      <c r="S19" t="n">
        <v>13.05</v>
      </c>
      <c r="T19" t="n">
        <v>3221.33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109.796661731101</v>
      </c>
      <c r="AB19" t="n">
        <v>150.2286364672795</v>
      </c>
      <c r="AC19" t="n">
        <v>135.8910262500988</v>
      </c>
      <c r="AD19" t="n">
        <v>109796.661731101</v>
      </c>
      <c r="AE19" t="n">
        <v>150228.6364672795</v>
      </c>
      <c r="AF19" t="n">
        <v>3.114779030303375e-06</v>
      </c>
      <c r="AG19" t="n">
        <v>7</v>
      </c>
      <c r="AH19" t="n">
        <v>135891.0262500988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13.7852</v>
      </c>
      <c r="E20" t="n">
        <v>7.25</v>
      </c>
      <c r="F20" t="n">
        <v>4.2</v>
      </c>
      <c r="G20" t="n">
        <v>27.99</v>
      </c>
      <c r="H20" t="n">
        <v>0.42</v>
      </c>
      <c r="I20" t="n">
        <v>9</v>
      </c>
      <c r="J20" t="n">
        <v>230.49</v>
      </c>
      <c r="K20" t="n">
        <v>56.94</v>
      </c>
      <c r="L20" t="n">
        <v>5.5</v>
      </c>
      <c r="M20" t="n">
        <v>7</v>
      </c>
      <c r="N20" t="n">
        <v>53.05</v>
      </c>
      <c r="O20" t="n">
        <v>28661.73</v>
      </c>
      <c r="P20" t="n">
        <v>60.5</v>
      </c>
      <c r="Q20" t="n">
        <v>203.56</v>
      </c>
      <c r="R20" t="n">
        <v>18.99</v>
      </c>
      <c r="S20" t="n">
        <v>13.05</v>
      </c>
      <c r="T20" t="n">
        <v>2655.71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109.1325906944483</v>
      </c>
      <c r="AB20" t="n">
        <v>149.3200251781852</v>
      </c>
      <c r="AC20" t="n">
        <v>135.0691315471914</v>
      </c>
      <c r="AD20" t="n">
        <v>109132.5906944483</v>
      </c>
      <c r="AE20" t="n">
        <v>149320.0251781852</v>
      </c>
      <c r="AF20" t="n">
        <v>3.146990412598712e-06</v>
      </c>
      <c r="AG20" t="n">
        <v>7</v>
      </c>
      <c r="AH20" t="n">
        <v>135069.1315471914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13.7704</v>
      </c>
      <c r="E21" t="n">
        <v>7.26</v>
      </c>
      <c r="F21" t="n">
        <v>4.21</v>
      </c>
      <c r="G21" t="n">
        <v>28.04</v>
      </c>
      <c r="H21" t="n">
        <v>0.44</v>
      </c>
      <c r="I21" t="n">
        <v>9</v>
      </c>
      <c r="J21" t="n">
        <v>230.92</v>
      </c>
      <c r="K21" t="n">
        <v>56.94</v>
      </c>
      <c r="L21" t="n">
        <v>5.75</v>
      </c>
      <c r="M21" t="n">
        <v>7</v>
      </c>
      <c r="N21" t="n">
        <v>53.23</v>
      </c>
      <c r="O21" t="n">
        <v>28714.14</v>
      </c>
      <c r="P21" t="n">
        <v>60.65</v>
      </c>
      <c r="Q21" t="n">
        <v>203.56</v>
      </c>
      <c r="R21" t="n">
        <v>19.18</v>
      </c>
      <c r="S21" t="n">
        <v>13.05</v>
      </c>
      <c r="T21" t="n">
        <v>2749.45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109.2478391690519</v>
      </c>
      <c r="AB21" t="n">
        <v>149.4777132255416</v>
      </c>
      <c r="AC21" t="n">
        <v>135.2117700686247</v>
      </c>
      <c r="AD21" t="n">
        <v>109247.8391690519</v>
      </c>
      <c r="AE21" t="n">
        <v>149477.7132255416</v>
      </c>
      <c r="AF21" t="n">
        <v>3.143611755915714e-06</v>
      </c>
      <c r="AG21" t="n">
        <v>7</v>
      </c>
      <c r="AH21" t="n">
        <v>135211.7700686247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13.763</v>
      </c>
      <c r="E22" t="n">
        <v>7.27</v>
      </c>
      <c r="F22" t="n">
        <v>4.21</v>
      </c>
      <c r="G22" t="n">
        <v>28.07</v>
      </c>
      <c r="H22" t="n">
        <v>0.46</v>
      </c>
      <c r="I22" t="n">
        <v>9</v>
      </c>
      <c r="J22" t="n">
        <v>231.34</v>
      </c>
      <c r="K22" t="n">
        <v>56.94</v>
      </c>
      <c r="L22" t="n">
        <v>6</v>
      </c>
      <c r="M22" t="n">
        <v>7</v>
      </c>
      <c r="N22" t="n">
        <v>53.4</v>
      </c>
      <c r="O22" t="n">
        <v>28766.61</v>
      </c>
      <c r="P22" t="n">
        <v>60.51</v>
      </c>
      <c r="Q22" t="n">
        <v>203.56</v>
      </c>
      <c r="R22" t="n">
        <v>19.28</v>
      </c>
      <c r="S22" t="n">
        <v>13.05</v>
      </c>
      <c r="T22" t="n">
        <v>2798.5</v>
      </c>
      <c r="U22" t="n">
        <v>0.68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109.2100968793929</v>
      </c>
      <c r="AB22" t="n">
        <v>149.4260725597579</v>
      </c>
      <c r="AC22" t="n">
        <v>135.1650579155053</v>
      </c>
      <c r="AD22" t="n">
        <v>109210.0968793929</v>
      </c>
      <c r="AE22" t="n">
        <v>149426.0725597579</v>
      </c>
      <c r="AF22" t="n">
        <v>3.141922427574215e-06</v>
      </c>
      <c r="AG22" t="n">
        <v>7</v>
      </c>
      <c r="AH22" t="n">
        <v>135165.0579155053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13.8959</v>
      </c>
      <c r="E23" t="n">
        <v>7.2</v>
      </c>
      <c r="F23" t="n">
        <v>4.18</v>
      </c>
      <c r="G23" t="n">
        <v>31.38</v>
      </c>
      <c r="H23" t="n">
        <v>0.48</v>
      </c>
      <c r="I23" t="n">
        <v>8</v>
      </c>
      <c r="J23" t="n">
        <v>231.77</v>
      </c>
      <c r="K23" t="n">
        <v>56.94</v>
      </c>
      <c r="L23" t="n">
        <v>6.25</v>
      </c>
      <c r="M23" t="n">
        <v>6</v>
      </c>
      <c r="N23" t="n">
        <v>53.58</v>
      </c>
      <c r="O23" t="n">
        <v>28819.14</v>
      </c>
      <c r="P23" t="n">
        <v>59.92</v>
      </c>
      <c r="Q23" t="n">
        <v>203.56</v>
      </c>
      <c r="R23" t="n">
        <v>18.55</v>
      </c>
      <c r="S23" t="n">
        <v>13.05</v>
      </c>
      <c r="T23" t="n">
        <v>2442.34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108.6039954579208</v>
      </c>
      <c r="AB23" t="n">
        <v>148.5967778555926</v>
      </c>
      <c r="AC23" t="n">
        <v>134.4149099339829</v>
      </c>
      <c r="AD23" t="n">
        <v>108603.9954579208</v>
      </c>
      <c r="AE23" t="n">
        <v>148596.7778555926</v>
      </c>
      <c r="AF23" t="n">
        <v>3.17226185143708e-06</v>
      </c>
      <c r="AG23" t="n">
        <v>7</v>
      </c>
      <c r="AH23" t="n">
        <v>134414.9099339829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13.8975</v>
      </c>
      <c r="E24" t="n">
        <v>7.2</v>
      </c>
      <c r="F24" t="n">
        <v>4.18</v>
      </c>
      <c r="G24" t="n">
        <v>31.38</v>
      </c>
      <c r="H24" t="n">
        <v>0.5</v>
      </c>
      <c r="I24" t="n">
        <v>8</v>
      </c>
      <c r="J24" t="n">
        <v>232.2</v>
      </c>
      <c r="K24" t="n">
        <v>56.94</v>
      </c>
      <c r="L24" t="n">
        <v>6.5</v>
      </c>
      <c r="M24" t="n">
        <v>6</v>
      </c>
      <c r="N24" t="n">
        <v>53.75</v>
      </c>
      <c r="O24" t="n">
        <v>28871.74</v>
      </c>
      <c r="P24" t="n">
        <v>59.77</v>
      </c>
      <c r="Q24" t="n">
        <v>203.57</v>
      </c>
      <c r="R24" t="n">
        <v>18.49</v>
      </c>
      <c r="S24" t="n">
        <v>13.05</v>
      </c>
      <c r="T24" t="n">
        <v>2411.88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108.5415611856994</v>
      </c>
      <c r="AB24" t="n">
        <v>148.5113525299336</v>
      </c>
      <c r="AC24" t="n">
        <v>134.3376374815095</v>
      </c>
      <c r="AD24" t="n">
        <v>108541.5611856994</v>
      </c>
      <c r="AE24" t="n">
        <v>148511.3525299336</v>
      </c>
      <c r="AF24" t="n">
        <v>3.172627111619026e-06</v>
      </c>
      <c r="AG24" t="n">
        <v>7</v>
      </c>
      <c r="AH24" t="n">
        <v>134337.6374815095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13.8996</v>
      </c>
      <c r="E25" t="n">
        <v>7.19</v>
      </c>
      <c r="F25" t="n">
        <v>4.18</v>
      </c>
      <c r="G25" t="n">
        <v>31.37</v>
      </c>
      <c r="H25" t="n">
        <v>0.52</v>
      </c>
      <c r="I25" t="n">
        <v>8</v>
      </c>
      <c r="J25" t="n">
        <v>232.62</v>
      </c>
      <c r="K25" t="n">
        <v>56.94</v>
      </c>
      <c r="L25" t="n">
        <v>6.75</v>
      </c>
      <c r="M25" t="n">
        <v>6</v>
      </c>
      <c r="N25" t="n">
        <v>53.93</v>
      </c>
      <c r="O25" t="n">
        <v>28924.39</v>
      </c>
      <c r="P25" t="n">
        <v>59.54</v>
      </c>
      <c r="Q25" t="n">
        <v>203.56</v>
      </c>
      <c r="R25" t="n">
        <v>18.51</v>
      </c>
      <c r="S25" t="n">
        <v>13.05</v>
      </c>
      <c r="T25" t="n">
        <v>2417.63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108.4466689472937</v>
      </c>
      <c r="AB25" t="n">
        <v>148.381516782997</v>
      </c>
      <c r="AC25" t="n">
        <v>134.2201930760349</v>
      </c>
      <c r="AD25" t="n">
        <v>108446.6689472937</v>
      </c>
      <c r="AE25" t="n">
        <v>148381.516782997</v>
      </c>
      <c r="AF25" t="n">
        <v>3.17310651560783e-06</v>
      </c>
      <c r="AG25" t="n">
        <v>7</v>
      </c>
      <c r="AH25" t="n">
        <v>134220.1930760349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13.9039</v>
      </c>
      <c r="E26" t="n">
        <v>7.19</v>
      </c>
      <c r="F26" t="n">
        <v>4.18</v>
      </c>
      <c r="G26" t="n">
        <v>31.35</v>
      </c>
      <c r="H26" t="n">
        <v>0.53</v>
      </c>
      <c r="I26" t="n">
        <v>8</v>
      </c>
      <c r="J26" t="n">
        <v>233.05</v>
      </c>
      <c r="K26" t="n">
        <v>56.94</v>
      </c>
      <c r="L26" t="n">
        <v>7</v>
      </c>
      <c r="M26" t="n">
        <v>6</v>
      </c>
      <c r="N26" t="n">
        <v>54.11</v>
      </c>
      <c r="O26" t="n">
        <v>28977.11</v>
      </c>
      <c r="P26" t="n">
        <v>59.21</v>
      </c>
      <c r="Q26" t="n">
        <v>203.57</v>
      </c>
      <c r="R26" t="n">
        <v>18.31</v>
      </c>
      <c r="S26" t="n">
        <v>13.05</v>
      </c>
      <c r="T26" t="n">
        <v>2319.41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108.307623709828</v>
      </c>
      <c r="AB26" t="n">
        <v>148.1912689548535</v>
      </c>
      <c r="AC26" t="n">
        <v>134.0481022335948</v>
      </c>
      <c r="AD26" t="n">
        <v>108307.623709828</v>
      </c>
      <c r="AE26" t="n">
        <v>148191.2689548535</v>
      </c>
      <c r="AF26" t="n">
        <v>3.174088152346809e-06</v>
      </c>
      <c r="AG26" t="n">
        <v>7</v>
      </c>
      <c r="AH26" t="n">
        <v>134048.1022335948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14.09</v>
      </c>
      <c r="E27" t="n">
        <v>7.1</v>
      </c>
      <c r="F27" t="n">
        <v>4.13</v>
      </c>
      <c r="G27" t="n">
        <v>35.39</v>
      </c>
      <c r="H27" t="n">
        <v>0.55</v>
      </c>
      <c r="I27" t="n">
        <v>7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58.38</v>
      </c>
      <c r="Q27" t="n">
        <v>203.56</v>
      </c>
      <c r="R27" t="n">
        <v>16.65</v>
      </c>
      <c r="S27" t="n">
        <v>13.05</v>
      </c>
      <c r="T27" t="n">
        <v>1494.59</v>
      </c>
      <c r="U27" t="n">
        <v>0.78</v>
      </c>
      <c r="V27" t="n">
        <v>0.9</v>
      </c>
      <c r="W27" t="n">
        <v>0.06</v>
      </c>
      <c r="X27" t="n">
        <v>0.09</v>
      </c>
      <c r="Y27" t="n">
        <v>1</v>
      </c>
      <c r="Z27" t="n">
        <v>10</v>
      </c>
      <c r="AA27" t="n">
        <v>107.4647251004058</v>
      </c>
      <c r="AB27" t="n">
        <v>147.0379778913805</v>
      </c>
      <c r="AC27" t="n">
        <v>133.0048796505651</v>
      </c>
      <c r="AD27" t="n">
        <v>107464.7251004058</v>
      </c>
      <c r="AE27" t="n">
        <v>147037.9778913805</v>
      </c>
      <c r="AF27" t="n">
        <v>3.216572477259369e-06</v>
      </c>
      <c r="AG27" t="n">
        <v>7</v>
      </c>
      <c r="AH27" t="n">
        <v>133004.8796505651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14.0438</v>
      </c>
      <c r="E28" t="n">
        <v>7.12</v>
      </c>
      <c r="F28" t="n">
        <v>4.15</v>
      </c>
      <c r="G28" t="n">
        <v>35.59</v>
      </c>
      <c r="H28" t="n">
        <v>0.57</v>
      </c>
      <c r="I28" t="n">
        <v>7</v>
      </c>
      <c r="J28" t="n">
        <v>233.91</v>
      </c>
      <c r="K28" t="n">
        <v>56.94</v>
      </c>
      <c r="L28" t="n">
        <v>7.5</v>
      </c>
      <c r="M28" t="n">
        <v>5</v>
      </c>
      <c r="N28" t="n">
        <v>54.46</v>
      </c>
      <c r="O28" t="n">
        <v>29082.74</v>
      </c>
      <c r="P28" t="n">
        <v>58.68</v>
      </c>
      <c r="Q28" t="n">
        <v>203.56</v>
      </c>
      <c r="R28" t="n">
        <v>17.57</v>
      </c>
      <c r="S28" t="n">
        <v>13.05</v>
      </c>
      <c r="T28" t="n">
        <v>1957.14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107.7238351385587</v>
      </c>
      <c r="AB28" t="n">
        <v>147.3925036767092</v>
      </c>
      <c r="AC28" t="n">
        <v>133.3255699925223</v>
      </c>
      <c r="AD28" t="n">
        <v>107723.8351385587</v>
      </c>
      <c r="AE28" t="n">
        <v>147392.5036767092</v>
      </c>
      <c r="AF28" t="n">
        <v>3.206025589505687e-06</v>
      </c>
      <c r="AG28" t="n">
        <v>7</v>
      </c>
      <c r="AH28" t="n">
        <v>133325.5699925223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14.0121</v>
      </c>
      <c r="E29" t="n">
        <v>7.14</v>
      </c>
      <c r="F29" t="n">
        <v>4.17</v>
      </c>
      <c r="G29" t="n">
        <v>35.73</v>
      </c>
      <c r="H29" t="n">
        <v>0.59</v>
      </c>
      <c r="I29" t="n">
        <v>7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58.82</v>
      </c>
      <c r="Q29" t="n">
        <v>203.58</v>
      </c>
      <c r="R29" t="n">
        <v>18.02</v>
      </c>
      <c r="S29" t="n">
        <v>13.05</v>
      </c>
      <c r="T29" t="n">
        <v>2181.56</v>
      </c>
      <c r="U29" t="n">
        <v>0.72</v>
      </c>
      <c r="V29" t="n">
        <v>0.9</v>
      </c>
      <c r="W29" t="n">
        <v>0.07000000000000001</v>
      </c>
      <c r="X29" t="n">
        <v>0.13</v>
      </c>
      <c r="Y29" t="n">
        <v>1</v>
      </c>
      <c r="Z29" t="n">
        <v>10</v>
      </c>
      <c r="AA29" t="n">
        <v>107.8899215293237</v>
      </c>
      <c r="AB29" t="n">
        <v>147.6197504037682</v>
      </c>
      <c r="AC29" t="n">
        <v>133.5311286108936</v>
      </c>
      <c r="AD29" t="n">
        <v>107889.9215293237</v>
      </c>
      <c r="AE29" t="n">
        <v>147619.7504037682</v>
      </c>
      <c r="AF29" t="n">
        <v>3.198788872150887e-06</v>
      </c>
      <c r="AG29" t="n">
        <v>7</v>
      </c>
      <c r="AH29" t="n">
        <v>133531.1286108936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14.0209</v>
      </c>
      <c r="E30" t="n">
        <v>7.13</v>
      </c>
      <c r="F30" t="n">
        <v>4.16</v>
      </c>
      <c r="G30" t="n">
        <v>35.69</v>
      </c>
      <c r="H30" t="n">
        <v>0.61</v>
      </c>
      <c r="I30" t="n">
        <v>7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58.42</v>
      </c>
      <c r="Q30" t="n">
        <v>203.56</v>
      </c>
      <c r="R30" t="n">
        <v>17.92</v>
      </c>
      <c r="S30" t="n">
        <v>13.05</v>
      </c>
      <c r="T30" t="n">
        <v>2132.15</v>
      </c>
      <c r="U30" t="n">
        <v>0.73</v>
      </c>
      <c r="V30" t="n">
        <v>0.9</v>
      </c>
      <c r="W30" t="n">
        <v>0.06</v>
      </c>
      <c r="X30" t="n">
        <v>0.12</v>
      </c>
      <c r="Y30" t="n">
        <v>1</v>
      </c>
      <c r="Z30" t="n">
        <v>10</v>
      </c>
      <c r="AA30" t="n">
        <v>107.6944490024515</v>
      </c>
      <c r="AB30" t="n">
        <v>147.3522962688625</v>
      </c>
      <c r="AC30" t="n">
        <v>133.289199923249</v>
      </c>
      <c r="AD30" t="n">
        <v>107694.4490024515</v>
      </c>
      <c r="AE30" t="n">
        <v>147352.2962688625</v>
      </c>
      <c r="AF30" t="n">
        <v>3.200797803151589e-06</v>
      </c>
      <c r="AG30" t="n">
        <v>7</v>
      </c>
      <c r="AH30" t="n">
        <v>133289.199923249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14.0138</v>
      </c>
      <c r="E31" t="n">
        <v>7.14</v>
      </c>
      <c r="F31" t="n">
        <v>4.17</v>
      </c>
      <c r="G31" t="n">
        <v>35.72</v>
      </c>
      <c r="H31" t="n">
        <v>0.62</v>
      </c>
      <c r="I31" t="n">
        <v>7</v>
      </c>
      <c r="J31" t="n">
        <v>235.2</v>
      </c>
      <c r="K31" t="n">
        <v>56.94</v>
      </c>
      <c r="L31" t="n">
        <v>8.25</v>
      </c>
      <c r="M31" t="n">
        <v>5</v>
      </c>
      <c r="N31" t="n">
        <v>55</v>
      </c>
      <c r="O31" t="n">
        <v>29241.66</v>
      </c>
      <c r="P31" t="n">
        <v>58.19</v>
      </c>
      <c r="Q31" t="n">
        <v>203.56</v>
      </c>
      <c r="R31" t="n">
        <v>17.98</v>
      </c>
      <c r="S31" t="n">
        <v>13.05</v>
      </c>
      <c r="T31" t="n">
        <v>2158.3</v>
      </c>
      <c r="U31" t="n">
        <v>0.73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107.6414651404976</v>
      </c>
      <c r="AB31" t="n">
        <v>147.2798014114542</v>
      </c>
      <c r="AC31" t="n">
        <v>133.2236238732846</v>
      </c>
      <c r="AD31" t="n">
        <v>107641.4651404976</v>
      </c>
      <c r="AE31" t="n">
        <v>147279.8014114542</v>
      </c>
      <c r="AF31" t="n">
        <v>3.199176961094205e-06</v>
      </c>
      <c r="AG31" t="n">
        <v>7</v>
      </c>
      <c r="AH31" t="n">
        <v>133223.6238732846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14.161</v>
      </c>
      <c r="E32" t="n">
        <v>7.06</v>
      </c>
      <c r="F32" t="n">
        <v>4.14</v>
      </c>
      <c r="G32" t="n">
        <v>41.38</v>
      </c>
      <c r="H32" t="n">
        <v>0.64</v>
      </c>
      <c r="I32" t="n">
        <v>6</v>
      </c>
      <c r="J32" t="n">
        <v>235.63</v>
      </c>
      <c r="K32" t="n">
        <v>56.94</v>
      </c>
      <c r="L32" t="n">
        <v>8.5</v>
      </c>
      <c r="M32" t="n">
        <v>4</v>
      </c>
      <c r="N32" t="n">
        <v>55.18</v>
      </c>
      <c r="O32" t="n">
        <v>29294.76</v>
      </c>
      <c r="P32" t="n">
        <v>57.64</v>
      </c>
      <c r="Q32" t="n">
        <v>203.56</v>
      </c>
      <c r="R32" t="n">
        <v>17.06</v>
      </c>
      <c r="S32" t="n">
        <v>13.05</v>
      </c>
      <c r="T32" t="n">
        <v>1704.19</v>
      </c>
      <c r="U32" t="n">
        <v>0.77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107.0453435375298</v>
      </c>
      <c r="AB32" t="n">
        <v>146.4641615352451</v>
      </c>
      <c r="AC32" t="n">
        <v>132.4858275221028</v>
      </c>
      <c r="AD32" t="n">
        <v>107045.3435375298</v>
      </c>
      <c r="AE32" t="n">
        <v>146464.1615352451</v>
      </c>
      <c r="AF32" t="n">
        <v>3.232780897833209e-06</v>
      </c>
      <c r="AG32" t="n">
        <v>7</v>
      </c>
      <c r="AH32" t="n">
        <v>132485.8275221028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14.1482</v>
      </c>
      <c r="E33" t="n">
        <v>7.07</v>
      </c>
      <c r="F33" t="n">
        <v>4.14</v>
      </c>
      <c r="G33" t="n">
        <v>41.44</v>
      </c>
      <c r="H33" t="n">
        <v>0.66</v>
      </c>
      <c r="I33" t="n">
        <v>6</v>
      </c>
      <c r="J33" t="n">
        <v>236.06</v>
      </c>
      <c r="K33" t="n">
        <v>56.94</v>
      </c>
      <c r="L33" t="n">
        <v>8.75</v>
      </c>
      <c r="M33" t="n">
        <v>4</v>
      </c>
      <c r="N33" t="n">
        <v>55.36</v>
      </c>
      <c r="O33" t="n">
        <v>29347.92</v>
      </c>
      <c r="P33" t="n">
        <v>57.89</v>
      </c>
      <c r="Q33" t="n">
        <v>203.61</v>
      </c>
      <c r="R33" t="n">
        <v>17.21</v>
      </c>
      <c r="S33" t="n">
        <v>13.05</v>
      </c>
      <c r="T33" t="n">
        <v>1780.83</v>
      </c>
      <c r="U33" t="n">
        <v>0.76</v>
      </c>
      <c r="V33" t="n">
        <v>0.9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107.1691494635407</v>
      </c>
      <c r="AB33" t="n">
        <v>146.633558265145</v>
      </c>
      <c r="AC33" t="n">
        <v>132.639057265851</v>
      </c>
      <c r="AD33" t="n">
        <v>107169.1494635407</v>
      </c>
      <c r="AE33" t="n">
        <v>146633.5582651451</v>
      </c>
      <c r="AF33" t="n">
        <v>3.229858816377644e-06</v>
      </c>
      <c r="AG33" t="n">
        <v>7</v>
      </c>
      <c r="AH33" t="n">
        <v>132639.057265851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14.1593</v>
      </c>
      <c r="E34" t="n">
        <v>7.06</v>
      </c>
      <c r="F34" t="n">
        <v>4.14</v>
      </c>
      <c r="G34" t="n">
        <v>41.38</v>
      </c>
      <c r="H34" t="n">
        <v>0.68</v>
      </c>
      <c r="I34" t="n">
        <v>6</v>
      </c>
      <c r="J34" t="n">
        <v>236.49</v>
      </c>
      <c r="K34" t="n">
        <v>56.94</v>
      </c>
      <c r="L34" t="n">
        <v>9</v>
      </c>
      <c r="M34" t="n">
        <v>4</v>
      </c>
      <c r="N34" t="n">
        <v>55.55</v>
      </c>
      <c r="O34" t="n">
        <v>29401.15</v>
      </c>
      <c r="P34" t="n">
        <v>57.67</v>
      </c>
      <c r="Q34" t="n">
        <v>203.58</v>
      </c>
      <c r="R34" t="n">
        <v>17.06</v>
      </c>
      <c r="S34" t="n">
        <v>13.05</v>
      </c>
      <c r="T34" t="n">
        <v>1705.86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107.0605425388201</v>
      </c>
      <c r="AB34" t="n">
        <v>146.4849574793431</v>
      </c>
      <c r="AC34" t="n">
        <v>132.5046387304834</v>
      </c>
      <c r="AD34" t="n">
        <v>107060.5425388201</v>
      </c>
      <c r="AE34" t="n">
        <v>146484.9574793431</v>
      </c>
      <c r="AF34" t="n">
        <v>3.232392808889892e-06</v>
      </c>
      <c r="AG34" t="n">
        <v>7</v>
      </c>
      <c r="AH34" t="n">
        <v>132504.6387304834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14.166</v>
      </c>
      <c r="E35" t="n">
        <v>7.06</v>
      </c>
      <c r="F35" t="n">
        <v>4.13</v>
      </c>
      <c r="G35" t="n">
        <v>41.35</v>
      </c>
      <c r="H35" t="n">
        <v>0.6899999999999999</v>
      </c>
      <c r="I35" t="n">
        <v>6</v>
      </c>
      <c r="J35" t="n">
        <v>236.92</v>
      </c>
      <c r="K35" t="n">
        <v>56.94</v>
      </c>
      <c r="L35" t="n">
        <v>9.25</v>
      </c>
      <c r="M35" t="n">
        <v>4</v>
      </c>
      <c r="N35" t="n">
        <v>55.73</v>
      </c>
      <c r="O35" t="n">
        <v>29454.44</v>
      </c>
      <c r="P35" t="n">
        <v>57.56</v>
      </c>
      <c r="Q35" t="n">
        <v>203.58</v>
      </c>
      <c r="R35" t="n">
        <v>16.9</v>
      </c>
      <c r="S35" t="n">
        <v>13.05</v>
      </c>
      <c r="T35" t="n">
        <v>1624.28</v>
      </c>
      <c r="U35" t="n">
        <v>0.77</v>
      </c>
      <c r="V35" t="n">
        <v>0.9</v>
      </c>
      <c r="W35" t="n">
        <v>0.07000000000000001</v>
      </c>
      <c r="X35" t="n">
        <v>0.09</v>
      </c>
      <c r="Y35" t="n">
        <v>1</v>
      </c>
      <c r="Z35" t="n">
        <v>10</v>
      </c>
      <c r="AA35" t="n">
        <v>106.9835249837513</v>
      </c>
      <c r="AB35" t="n">
        <v>146.3795786627233</v>
      </c>
      <c r="AC35" t="n">
        <v>132.4093171202216</v>
      </c>
      <c r="AD35" t="n">
        <v>106983.5249837513</v>
      </c>
      <c r="AE35" t="n">
        <v>146379.5786627233</v>
      </c>
      <c r="AF35" t="n">
        <v>3.23392233590179e-06</v>
      </c>
      <c r="AG35" t="n">
        <v>7</v>
      </c>
      <c r="AH35" t="n">
        <v>132409.3171202216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14.1973</v>
      </c>
      <c r="E36" t="n">
        <v>7.04</v>
      </c>
      <c r="F36" t="n">
        <v>4.12</v>
      </c>
      <c r="G36" t="n">
        <v>41.19</v>
      </c>
      <c r="H36" t="n">
        <v>0.71</v>
      </c>
      <c r="I36" t="n">
        <v>6</v>
      </c>
      <c r="J36" t="n">
        <v>237.35</v>
      </c>
      <c r="K36" t="n">
        <v>56.94</v>
      </c>
      <c r="L36" t="n">
        <v>9.5</v>
      </c>
      <c r="M36" t="n">
        <v>4</v>
      </c>
      <c r="N36" t="n">
        <v>55.91</v>
      </c>
      <c r="O36" t="n">
        <v>29507.8</v>
      </c>
      <c r="P36" t="n">
        <v>56.95</v>
      </c>
      <c r="Q36" t="n">
        <v>203.56</v>
      </c>
      <c r="R36" t="n">
        <v>16.49</v>
      </c>
      <c r="S36" t="n">
        <v>13.05</v>
      </c>
      <c r="T36" t="n">
        <v>1417.57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106.6622175508566</v>
      </c>
      <c r="AB36" t="n">
        <v>145.9399516579535</v>
      </c>
      <c r="AC36" t="n">
        <v>132.0116474997666</v>
      </c>
      <c r="AD36" t="n">
        <v>106662.2175508566</v>
      </c>
      <c r="AE36" t="n">
        <v>145939.9516579535</v>
      </c>
      <c r="AF36" t="n">
        <v>3.241067738211103e-06</v>
      </c>
      <c r="AG36" t="n">
        <v>7</v>
      </c>
      <c r="AH36" t="n">
        <v>132011.6474997666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14.1498</v>
      </c>
      <c r="E37" t="n">
        <v>7.07</v>
      </c>
      <c r="F37" t="n">
        <v>4.14</v>
      </c>
      <c r="G37" t="n">
        <v>41.43</v>
      </c>
      <c r="H37" t="n">
        <v>0.73</v>
      </c>
      <c r="I37" t="n">
        <v>6</v>
      </c>
      <c r="J37" t="n">
        <v>237.79</v>
      </c>
      <c r="K37" t="n">
        <v>56.94</v>
      </c>
      <c r="L37" t="n">
        <v>9.75</v>
      </c>
      <c r="M37" t="n">
        <v>4</v>
      </c>
      <c r="N37" t="n">
        <v>56.09</v>
      </c>
      <c r="O37" t="n">
        <v>29561.22</v>
      </c>
      <c r="P37" t="n">
        <v>57.05</v>
      </c>
      <c r="Q37" t="n">
        <v>203.56</v>
      </c>
      <c r="R37" t="n">
        <v>17.32</v>
      </c>
      <c r="S37" t="n">
        <v>13.05</v>
      </c>
      <c r="T37" t="n">
        <v>1835.68</v>
      </c>
      <c r="U37" t="n">
        <v>0.75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106.8426193390296</v>
      </c>
      <c r="AB37" t="n">
        <v>146.1867853432967</v>
      </c>
      <c r="AC37" t="n">
        <v>132.234923724614</v>
      </c>
      <c r="AD37" t="n">
        <v>106842.6193390296</v>
      </c>
      <c r="AE37" t="n">
        <v>146186.7853432967</v>
      </c>
      <c r="AF37" t="n">
        <v>3.23022407655959e-06</v>
      </c>
      <c r="AG37" t="n">
        <v>7</v>
      </c>
      <c r="AH37" t="n">
        <v>132234.923724614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14.1393</v>
      </c>
      <c r="E38" t="n">
        <v>7.07</v>
      </c>
      <c r="F38" t="n">
        <v>4.15</v>
      </c>
      <c r="G38" t="n">
        <v>41.48</v>
      </c>
      <c r="H38" t="n">
        <v>0.75</v>
      </c>
      <c r="I38" t="n">
        <v>6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56.84</v>
      </c>
      <c r="Q38" t="n">
        <v>203.56</v>
      </c>
      <c r="R38" t="n">
        <v>17.43</v>
      </c>
      <c r="S38" t="n">
        <v>13.05</v>
      </c>
      <c r="T38" t="n">
        <v>1888.85</v>
      </c>
      <c r="U38" t="n">
        <v>0.75</v>
      </c>
      <c r="V38" t="n">
        <v>0.9</v>
      </c>
      <c r="W38" t="n">
        <v>0.06</v>
      </c>
      <c r="X38" t="n">
        <v>0.11</v>
      </c>
      <c r="Y38" t="n">
        <v>1</v>
      </c>
      <c r="Z38" t="n">
        <v>10</v>
      </c>
      <c r="AA38" t="n">
        <v>106.8046749993329</v>
      </c>
      <c r="AB38" t="n">
        <v>146.1348682237377</v>
      </c>
      <c r="AC38" t="n">
        <v>132.1879615020795</v>
      </c>
      <c r="AD38" t="n">
        <v>106804.6749993329</v>
      </c>
      <c r="AE38" t="n">
        <v>146134.8682237377</v>
      </c>
      <c r="AF38" t="n">
        <v>3.227827056615571e-06</v>
      </c>
      <c r="AG38" t="n">
        <v>7</v>
      </c>
      <c r="AH38" t="n">
        <v>132187.9615020795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14.292</v>
      </c>
      <c r="E39" t="n">
        <v>7</v>
      </c>
      <c r="F39" t="n">
        <v>4.12</v>
      </c>
      <c r="G39" t="n">
        <v>49.4</v>
      </c>
      <c r="H39" t="n">
        <v>0.76</v>
      </c>
      <c r="I39" t="n">
        <v>5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56.29</v>
      </c>
      <c r="Q39" t="n">
        <v>203.57</v>
      </c>
      <c r="R39" t="n">
        <v>16.39</v>
      </c>
      <c r="S39" t="n">
        <v>13.05</v>
      </c>
      <c r="T39" t="n">
        <v>1374.04</v>
      </c>
      <c r="U39" t="n">
        <v>0.8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106.2109689129006</v>
      </c>
      <c r="AB39" t="n">
        <v>145.3225333638174</v>
      </c>
      <c r="AC39" t="n">
        <v>131.4531547410706</v>
      </c>
      <c r="AD39" t="n">
        <v>106210.9689129006</v>
      </c>
      <c r="AE39" t="n">
        <v>145322.5333638174</v>
      </c>
      <c r="AF39" t="n">
        <v>3.262686575230014e-06</v>
      </c>
      <c r="AG39" t="n">
        <v>7</v>
      </c>
      <c r="AH39" t="n">
        <v>131453.1547410706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14.2795</v>
      </c>
      <c r="E40" t="n">
        <v>7</v>
      </c>
      <c r="F40" t="n">
        <v>4.12</v>
      </c>
      <c r="G40" t="n">
        <v>49.47</v>
      </c>
      <c r="H40" t="n">
        <v>0.78</v>
      </c>
      <c r="I40" t="n">
        <v>5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56.36</v>
      </c>
      <c r="Q40" t="n">
        <v>203.56</v>
      </c>
      <c r="R40" t="n">
        <v>16.63</v>
      </c>
      <c r="S40" t="n">
        <v>13.05</v>
      </c>
      <c r="T40" t="n">
        <v>1496.89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106.2636655340628</v>
      </c>
      <c r="AB40" t="n">
        <v>145.3946352057024</v>
      </c>
      <c r="AC40" t="n">
        <v>131.5183752843618</v>
      </c>
      <c r="AD40" t="n">
        <v>106263.6655340628</v>
      </c>
      <c r="AE40" t="n">
        <v>145394.6352057024</v>
      </c>
      <c r="AF40" t="n">
        <v>3.259832980058563e-06</v>
      </c>
      <c r="AG40" t="n">
        <v>7</v>
      </c>
      <c r="AH40" t="n">
        <v>131518.3752843617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14.2903</v>
      </c>
      <c r="E41" t="n">
        <v>7</v>
      </c>
      <c r="F41" t="n">
        <v>4.12</v>
      </c>
      <c r="G41" t="n">
        <v>49.41</v>
      </c>
      <c r="H41" t="n">
        <v>0.8</v>
      </c>
      <c r="I41" t="n">
        <v>5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56.45</v>
      </c>
      <c r="Q41" t="n">
        <v>203.56</v>
      </c>
      <c r="R41" t="n">
        <v>16.4</v>
      </c>
      <c r="S41" t="n">
        <v>13.05</v>
      </c>
      <c r="T41" t="n">
        <v>1378.72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106.275435256911</v>
      </c>
      <c r="AB41" t="n">
        <v>145.4107390597468</v>
      </c>
      <c r="AC41" t="n">
        <v>131.5329422091781</v>
      </c>
      <c r="AD41" t="n">
        <v>106275.435256911</v>
      </c>
      <c r="AE41" t="n">
        <v>145410.7390597468</v>
      </c>
      <c r="AF41" t="n">
        <v>3.262298486286697e-06</v>
      </c>
      <c r="AG41" t="n">
        <v>7</v>
      </c>
      <c r="AH41" t="n">
        <v>131532.9422091781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14.2891</v>
      </c>
      <c r="E42" t="n">
        <v>7</v>
      </c>
      <c r="F42" t="n">
        <v>4.12</v>
      </c>
      <c r="G42" t="n">
        <v>49.42</v>
      </c>
      <c r="H42" t="n">
        <v>0.82</v>
      </c>
      <c r="I42" t="n">
        <v>5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56.35</v>
      </c>
      <c r="Q42" t="n">
        <v>203.56</v>
      </c>
      <c r="R42" t="n">
        <v>16.47</v>
      </c>
      <c r="S42" t="n">
        <v>13.05</v>
      </c>
      <c r="T42" t="n">
        <v>1412.58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106.2398521730169</v>
      </c>
      <c r="AB42" t="n">
        <v>145.362052714548</v>
      </c>
      <c r="AC42" t="n">
        <v>131.4889024204333</v>
      </c>
      <c r="AD42" t="n">
        <v>106239.8521730169</v>
      </c>
      <c r="AE42" t="n">
        <v>145362.052714548</v>
      </c>
      <c r="AF42" t="n">
        <v>3.262024541150237e-06</v>
      </c>
      <c r="AG42" t="n">
        <v>7</v>
      </c>
      <c r="AH42" t="n">
        <v>131488.9024204333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14.2914</v>
      </c>
      <c r="E43" t="n">
        <v>7</v>
      </c>
      <c r="F43" t="n">
        <v>4.12</v>
      </c>
      <c r="G43" t="n">
        <v>49.4</v>
      </c>
      <c r="H43" t="n">
        <v>0.83</v>
      </c>
      <c r="I43" t="n">
        <v>5</v>
      </c>
      <c r="J43" t="n">
        <v>240.4</v>
      </c>
      <c r="K43" t="n">
        <v>56.94</v>
      </c>
      <c r="L43" t="n">
        <v>11.25</v>
      </c>
      <c r="M43" t="n">
        <v>3</v>
      </c>
      <c r="N43" t="n">
        <v>57.21</v>
      </c>
      <c r="O43" t="n">
        <v>29883.27</v>
      </c>
      <c r="P43" t="n">
        <v>56.3</v>
      </c>
      <c r="Q43" t="n">
        <v>203.56</v>
      </c>
      <c r="R43" t="n">
        <v>16.33</v>
      </c>
      <c r="S43" t="n">
        <v>13.05</v>
      </c>
      <c r="T43" t="n">
        <v>1344.07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106.2160246605653</v>
      </c>
      <c r="AB43" t="n">
        <v>145.3294508608161</v>
      </c>
      <c r="AC43" t="n">
        <v>131.4594120418645</v>
      </c>
      <c r="AD43" t="n">
        <v>106216.0246605653</v>
      </c>
      <c r="AE43" t="n">
        <v>145329.4508608161</v>
      </c>
      <c r="AF43" t="n">
        <v>3.262549602661784e-06</v>
      </c>
      <c r="AG43" t="n">
        <v>7</v>
      </c>
      <c r="AH43" t="n">
        <v>131459.4120418645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14.3204</v>
      </c>
      <c r="E44" t="n">
        <v>6.98</v>
      </c>
      <c r="F44" t="n">
        <v>4.1</v>
      </c>
      <c r="G44" t="n">
        <v>49.23</v>
      </c>
      <c r="H44" t="n">
        <v>0.85</v>
      </c>
      <c r="I44" t="n">
        <v>5</v>
      </c>
      <c r="J44" t="n">
        <v>240.84</v>
      </c>
      <c r="K44" t="n">
        <v>56.94</v>
      </c>
      <c r="L44" t="n">
        <v>11.5</v>
      </c>
      <c r="M44" t="n">
        <v>3</v>
      </c>
      <c r="N44" t="n">
        <v>57.39</v>
      </c>
      <c r="O44" t="n">
        <v>29937.16</v>
      </c>
      <c r="P44" t="n">
        <v>55.86</v>
      </c>
      <c r="Q44" t="n">
        <v>203.56</v>
      </c>
      <c r="R44" t="n">
        <v>15.91</v>
      </c>
      <c r="S44" t="n">
        <v>13.05</v>
      </c>
      <c r="T44" t="n">
        <v>1137.3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105.9484523948339</v>
      </c>
      <c r="AB44" t="n">
        <v>144.9633466823874</v>
      </c>
      <c r="AC44" t="n">
        <v>131.1282483323945</v>
      </c>
      <c r="AD44" t="n">
        <v>105948.4523948339</v>
      </c>
      <c r="AE44" t="n">
        <v>144963.3466823874</v>
      </c>
      <c r="AF44" t="n">
        <v>3.26916994345955e-06</v>
      </c>
      <c r="AG44" t="n">
        <v>7</v>
      </c>
      <c r="AH44" t="n">
        <v>131128.2483323945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14.2988</v>
      </c>
      <c r="E45" t="n">
        <v>6.99</v>
      </c>
      <c r="F45" t="n">
        <v>4.11</v>
      </c>
      <c r="G45" t="n">
        <v>49.36</v>
      </c>
      <c r="H45" t="n">
        <v>0.87</v>
      </c>
      <c r="I45" t="n">
        <v>5</v>
      </c>
      <c r="J45" t="n">
        <v>241.27</v>
      </c>
      <c r="K45" t="n">
        <v>56.94</v>
      </c>
      <c r="L45" t="n">
        <v>11.75</v>
      </c>
      <c r="M45" t="n">
        <v>3</v>
      </c>
      <c r="N45" t="n">
        <v>57.58</v>
      </c>
      <c r="O45" t="n">
        <v>29991.11</v>
      </c>
      <c r="P45" t="n">
        <v>55.89</v>
      </c>
      <c r="Q45" t="n">
        <v>203.56</v>
      </c>
      <c r="R45" t="n">
        <v>16.32</v>
      </c>
      <c r="S45" t="n">
        <v>13.05</v>
      </c>
      <c r="T45" t="n">
        <v>1342.04</v>
      </c>
      <c r="U45" t="n">
        <v>0.8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106.0244862094117</v>
      </c>
      <c r="AB45" t="n">
        <v>145.0673795018679</v>
      </c>
      <c r="AC45" t="n">
        <v>131.2223524055948</v>
      </c>
      <c r="AD45" t="n">
        <v>106024.4862094117</v>
      </c>
      <c r="AE45" t="n">
        <v>145067.3795018679</v>
      </c>
      <c r="AF45" t="n">
        <v>3.264238931003283e-06</v>
      </c>
      <c r="AG45" t="n">
        <v>7</v>
      </c>
      <c r="AH45" t="n">
        <v>131222.3524055948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14.2614</v>
      </c>
      <c r="E46" t="n">
        <v>7.01</v>
      </c>
      <c r="F46" t="n">
        <v>4.13</v>
      </c>
      <c r="G46" t="n">
        <v>49.58</v>
      </c>
      <c r="H46" t="n">
        <v>0.88</v>
      </c>
      <c r="I46" t="n">
        <v>5</v>
      </c>
      <c r="J46" t="n">
        <v>241.71</v>
      </c>
      <c r="K46" t="n">
        <v>56.94</v>
      </c>
      <c r="L46" t="n">
        <v>12</v>
      </c>
      <c r="M46" t="n">
        <v>3</v>
      </c>
      <c r="N46" t="n">
        <v>57.77</v>
      </c>
      <c r="O46" t="n">
        <v>30045.13</v>
      </c>
      <c r="P46" t="n">
        <v>55.81</v>
      </c>
      <c r="Q46" t="n">
        <v>203.56</v>
      </c>
      <c r="R46" t="n">
        <v>16.9</v>
      </c>
      <c r="S46" t="n">
        <v>13.05</v>
      </c>
      <c r="T46" t="n">
        <v>1629.36</v>
      </c>
      <c r="U46" t="n">
        <v>0.77</v>
      </c>
      <c r="V46" t="n">
        <v>0.9</v>
      </c>
      <c r="W46" t="n">
        <v>0.06</v>
      </c>
      <c r="X46" t="n">
        <v>0.09</v>
      </c>
      <c r="Y46" t="n">
        <v>1</v>
      </c>
      <c r="Z46" t="n">
        <v>10</v>
      </c>
      <c r="AA46" t="n">
        <v>106.1117483379998</v>
      </c>
      <c r="AB46" t="n">
        <v>145.1867753959355</v>
      </c>
      <c r="AC46" t="n">
        <v>131.3303533231058</v>
      </c>
      <c r="AD46" t="n">
        <v>106111.7483379998</v>
      </c>
      <c r="AE46" t="n">
        <v>145186.7753959355</v>
      </c>
      <c r="AF46" t="n">
        <v>3.255700974250302e-06</v>
      </c>
      <c r="AG46" t="n">
        <v>7</v>
      </c>
      <c r="AH46" t="n">
        <v>131330.3533231058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14.2806</v>
      </c>
      <c r="E47" t="n">
        <v>7</v>
      </c>
      <c r="F47" t="n">
        <v>4.12</v>
      </c>
      <c r="G47" t="n">
        <v>49.47</v>
      </c>
      <c r="H47" t="n">
        <v>0.9</v>
      </c>
      <c r="I47" t="n">
        <v>5</v>
      </c>
      <c r="J47" t="n">
        <v>242.15</v>
      </c>
      <c r="K47" t="n">
        <v>56.94</v>
      </c>
      <c r="L47" t="n">
        <v>12.25</v>
      </c>
      <c r="M47" t="n">
        <v>3</v>
      </c>
      <c r="N47" t="n">
        <v>57.96</v>
      </c>
      <c r="O47" t="n">
        <v>30099.23</v>
      </c>
      <c r="P47" t="n">
        <v>55.4</v>
      </c>
      <c r="Q47" t="n">
        <v>203.56</v>
      </c>
      <c r="R47" t="n">
        <v>16.6</v>
      </c>
      <c r="S47" t="n">
        <v>13.05</v>
      </c>
      <c r="T47" t="n">
        <v>1478.48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105.8955413593673</v>
      </c>
      <c r="AB47" t="n">
        <v>144.8909514693919</v>
      </c>
      <c r="AC47" t="n">
        <v>131.0627624169199</v>
      </c>
      <c r="AD47" t="n">
        <v>105895.5413593673</v>
      </c>
      <c r="AE47" t="n">
        <v>144890.9514693919</v>
      </c>
      <c r="AF47" t="n">
        <v>3.260084096433651e-06</v>
      </c>
      <c r="AG47" t="n">
        <v>7</v>
      </c>
      <c r="AH47" t="n">
        <v>131062.7624169199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14.271</v>
      </c>
      <c r="E48" t="n">
        <v>7.01</v>
      </c>
      <c r="F48" t="n">
        <v>4.13</v>
      </c>
      <c r="G48" t="n">
        <v>49.52</v>
      </c>
      <c r="H48" t="n">
        <v>0.92</v>
      </c>
      <c r="I48" t="n">
        <v>5</v>
      </c>
      <c r="J48" t="n">
        <v>242.59</v>
      </c>
      <c r="K48" t="n">
        <v>56.94</v>
      </c>
      <c r="L48" t="n">
        <v>12.5</v>
      </c>
      <c r="M48" t="n">
        <v>3</v>
      </c>
      <c r="N48" t="n">
        <v>58.15</v>
      </c>
      <c r="O48" t="n">
        <v>30153.38</v>
      </c>
      <c r="P48" t="n">
        <v>55.25</v>
      </c>
      <c r="Q48" t="n">
        <v>203.56</v>
      </c>
      <c r="R48" t="n">
        <v>16.77</v>
      </c>
      <c r="S48" t="n">
        <v>13.05</v>
      </c>
      <c r="T48" t="n">
        <v>1567.39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105.8782755397329</v>
      </c>
      <c r="AB48" t="n">
        <v>144.8673276132539</v>
      </c>
      <c r="AC48" t="n">
        <v>131.0413931884555</v>
      </c>
      <c r="AD48" t="n">
        <v>105878.2755397329</v>
      </c>
      <c r="AE48" t="n">
        <v>144867.3276132539</v>
      </c>
      <c r="AF48" t="n">
        <v>3.257892535341977e-06</v>
      </c>
      <c r="AG48" t="n">
        <v>7</v>
      </c>
      <c r="AH48" t="n">
        <v>131041.3931884555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14.275</v>
      </c>
      <c r="E49" t="n">
        <v>7.01</v>
      </c>
      <c r="F49" t="n">
        <v>4.12</v>
      </c>
      <c r="G49" t="n">
        <v>49.5</v>
      </c>
      <c r="H49" t="n">
        <v>0.93</v>
      </c>
      <c r="I49" t="n">
        <v>5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54.86</v>
      </c>
      <c r="Q49" t="n">
        <v>203.57</v>
      </c>
      <c r="R49" t="n">
        <v>16.65</v>
      </c>
      <c r="S49" t="n">
        <v>13.05</v>
      </c>
      <c r="T49" t="n">
        <v>1504.09</v>
      </c>
      <c r="U49" t="n">
        <v>0.78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105.7012175644061</v>
      </c>
      <c r="AB49" t="n">
        <v>144.6250690801652</v>
      </c>
      <c r="AC49" t="n">
        <v>130.8222554697527</v>
      </c>
      <c r="AD49" t="n">
        <v>105701.217564406</v>
      </c>
      <c r="AE49" t="n">
        <v>144625.0690801652</v>
      </c>
      <c r="AF49" t="n">
        <v>3.258805685796841e-06</v>
      </c>
      <c r="AG49" t="n">
        <v>7</v>
      </c>
      <c r="AH49" t="n">
        <v>130822.2554697527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14.4231</v>
      </c>
      <c r="E50" t="n">
        <v>6.93</v>
      </c>
      <c r="F50" t="n">
        <v>4.1</v>
      </c>
      <c r="G50" t="n">
        <v>61.45</v>
      </c>
      <c r="H50" t="n">
        <v>0.95</v>
      </c>
      <c r="I50" t="n">
        <v>4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54.15</v>
      </c>
      <c r="Q50" t="n">
        <v>203.56</v>
      </c>
      <c r="R50" t="n">
        <v>15.73</v>
      </c>
      <c r="S50" t="n">
        <v>13.05</v>
      </c>
      <c r="T50" t="n">
        <v>1050.62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105.093476925624</v>
      </c>
      <c r="AB50" t="n">
        <v>143.7935315265593</v>
      </c>
      <c r="AC50" t="n">
        <v>130.0700786931924</v>
      </c>
      <c r="AD50" t="n">
        <v>105093.476925624</v>
      </c>
      <c r="AE50" t="n">
        <v>143793.5315265593</v>
      </c>
      <c r="AF50" t="n">
        <v>3.29261508138819e-06</v>
      </c>
      <c r="AG50" t="n">
        <v>7</v>
      </c>
      <c r="AH50" t="n">
        <v>130070.0786931924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14.4474</v>
      </c>
      <c r="E51" t="n">
        <v>6.92</v>
      </c>
      <c r="F51" t="n">
        <v>4.09</v>
      </c>
      <c r="G51" t="n">
        <v>61.28</v>
      </c>
      <c r="H51" t="n">
        <v>0.97</v>
      </c>
      <c r="I51" t="n">
        <v>4</v>
      </c>
      <c r="J51" t="n">
        <v>243.91</v>
      </c>
      <c r="K51" t="n">
        <v>56.94</v>
      </c>
      <c r="L51" t="n">
        <v>13.25</v>
      </c>
      <c r="M51" t="n">
        <v>2</v>
      </c>
      <c r="N51" t="n">
        <v>58.72</v>
      </c>
      <c r="O51" t="n">
        <v>30316.27</v>
      </c>
      <c r="P51" t="n">
        <v>53.9</v>
      </c>
      <c r="Q51" t="n">
        <v>203.56</v>
      </c>
      <c r="R51" t="n">
        <v>15.3</v>
      </c>
      <c r="S51" t="n">
        <v>13.05</v>
      </c>
      <c r="T51" t="n">
        <v>835.47</v>
      </c>
      <c r="U51" t="n">
        <v>0.85</v>
      </c>
      <c r="V51" t="n">
        <v>0.91</v>
      </c>
      <c r="W51" t="n">
        <v>0.06</v>
      </c>
      <c r="X51" t="n">
        <v>0.04</v>
      </c>
      <c r="Y51" t="n">
        <v>1</v>
      </c>
      <c r="Z51" t="n">
        <v>10</v>
      </c>
      <c r="AA51" t="n">
        <v>104.9312891227397</v>
      </c>
      <c r="AB51" t="n">
        <v>143.5716190194322</v>
      </c>
      <c r="AC51" t="n">
        <v>129.8693452042893</v>
      </c>
      <c r="AD51" t="n">
        <v>104931.2891227397</v>
      </c>
      <c r="AE51" t="n">
        <v>143571.6190194322</v>
      </c>
      <c r="AF51" t="n">
        <v>3.29816247040149e-06</v>
      </c>
      <c r="AG51" t="n">
        <v>7</v>
      </c>
      <c r="AH51" t="n">
        <v>129869.3452042893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14.4474</v>
      </c>
      <c r="E52" t="n">
        <v>6.92</v>
      </c>
      <c r="F52" t="n">
        <v>4.09</v>
      </c>
      <c r="G52" t="n">
        <v>61.28</v>
      </c>
      <c r="H52" t="n">
        <v>0.98</v>
      </c>
      <c r="I52" t="n">
        <v>4</v>
      </c>
      <c r="J52" t="n">
        <v>244.35</v>
      </c>
      <c r="K52" t="n">
        <v>56.94</v>
      </c>
      <c r="L52" t="n">
        <v>13.5</v>
      </c>
      <c r="M52" t="n">
        <v>2</v>
      </c>
      <c r="N52" t="n">
        <v>58.91</v>
      </c>
      <c r="O52" t="n">
        <v>30370.7</v>
      </c>
      <c r="P52" t="n">
        <v>53.85</v>
      </c>
      <c r="Q52" t="n">
        <v>203.56</v>
      </c>
      <c r="R52" t="n">
        <v>15.41</v>
      </c>
      <c r="S52" t="n">
        <v>13.05</v>
      </c>
      <c r="T52" t="n">
        <v>887.89</v>
      </c>
      <c r="U52" t="n">
        <v>0.85</v>
      </c>
      <c r="V52" t="n">
        <v>0.91</v>
      </c>
      <c r="W52" t="n">
        <v>0.06</v>
      </c>
      <c r="X52" t="n">
        <v>0.04</v>
      </c>
      <c r="Y52" t="n">
        <v>1</v>
      </c>
      <c r="Z52" t="n">
        <v>10</v>
      </c>
      <c r="AA52" t="n">
        <v>104.9124554275179</v>
      </c>
      <c r="AB52" t="n">
        <v>143.5458499267457</v>
      </c>
      <c r="AC52" t="n">
        <v>129.8460354776417</v>
      </c>
      <c r="AD52" t="n">
        <v>104912.4554275179</v>
      </c>
      <c r="AE52" t="n">
        <v>143545.8499267458</v>
      </c>
      <c r="AF52" t="n">
        <v>3.29816247040149e-06</v>
      </c>
      <c r="AG52" t="n">
        <v>7</v>
      </c>
      <c r="AH52" t="n">
        <v>129846.0354776416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14.4231</v>
      </c>
      <c r="E53" t="n">
        <v>6.93</v>
      </c>
      <c r="F53" t="n">
        <v>4.1</v>
      </c>
      <c r="G53" t="n">
        <v>61.45</v>
      </c>
      <c r="H53" t="n">
        <v>1</v>
      </c>
      <c r="I53" t="n">
        <v>4</v>
      </c>
      <c r="J53" t="n">
        <v>244.79</v>
      </c>
      <c r="K53" t="n">
        <v>56.94</v>
      </c>
      <c r="L53" t="n">
        <v>13.75</v>
      </c>
      <c r="M53" t="n">
        <v>2</v>
      </c>
      <c r="N53" t="n">
        <v>59.1</v>
      </c>
      <c r="O53" t="n">
        <v>30425.2</v>
      </c>
      <c r="P53" t="n">
        <v>53.94</v>
      </c>
      <c r="Q53" t="n">
        <v>203.56</v>
      </c>
      <c r="R53" t="n">
        <v>15.79</v>
      </c>
      <c r="S53" t="n">
        <v>13.05</v>
      </c>
      <c r="T53" t="n">
        <v>1080.88</v>
      </c>
      <c r="U53" t="n">
        <v>0.83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105.0142421356647</v>
      </c>
      <c r="AB53" t="n">
        <v>143.6851189913449</v>
      </c>
      <c r="AC53" t="n">
        <v>129.9720128981809</v>
      </c>
      <c r="AD53" t="n">
        <v>105014.2421356647</v>
      </c>
      <c r="AE53" t="n">
        <v>143685.1189913449</v>
      </c>
      <c r="AF53" t="n">
        <v>3.29261508138819e-06</v>
      </c>
      <c r="AG53" t="n">
        <v>7</v>
      </c>
      <c r="AH53" t="n">
        <v>129972.0128981808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14.419</v>
      </c>
      <c r="E54" t="n">
        <v>6.94</v>
      </c>
      <c r="F54" t="n">
        <v>4.1</v>
      </c>
      <c r="G54" t="n">
        <v>61.48</v>
      </c>
      <c r="H54" t="n">
        <v>1.02</v>
      </c>
      <c r="I54" t="n">
        <v>4</v>
      </c>
      <c r="J54" t="n">
        <v>245.23</v>
      </c>
      <c r="K54" t="n">
        <v>56.94</v>
      </c>
      <c r="L54" t="n">
        <v>14</v>
      </c>
      <c r="M54" t="n">
        <v>2</v>
      </c>
      <c r="N54" t="n">
        <v>59.29</v>
      </c>
      <c r="O54" t="n">
        <v>30479.78</v>
      </c>
      <c r="P54" t="n">
        <v>53.87</v>
      </c>
      <c r="Q54" t="n">
        <v>203.56</v>
      </c>
      <c r="R54" t="n">
        <v>15.85</v>
      </c>
      <c r="S54" t="n">
        <v>13.05</v>
      </c>
      <c r="T54" t="n">
        <v>1107.84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104.9959345451</v>
      </c>
      <c r="AB54" t="n">
        <v>143.6600697382604</v>
      </c>
      <c r="AC54" t="n">
        <v>129.9493543106539</v>
      </c>
      <c r="AD54" t="n">
        <v>104995.9345451</v>
      </c>
      <c r="AE54" t="n">
        <v>143660.0697382604</v>
      </c>
      <c r="AF54" t="n">
        <v>3.291679102171954e-06</v>
      </c>
      <c r="AG54" t="n">
        <v>7</v>
      </c>
      <c r="AH54" t="n">
        <v>129949.3543106539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14.4185</v>
      </c>
      <c r="E55" t="n">
        <v>6.94</v>
      </c>
      <c r="F55" t="n">
        <v>4.1</v>
      </c>
      <c r="G55" t="n">
        <v>61.49</v>
      </c>
      <c r="H55" t="n">
        <v>1.03</v>
      </c>
      <c r="I55" t="n">
        <v>4</v>
      </c>
      <c r="J55" t="n">
        <v>245.68</v>
      </c>
      <c r="K55" t="n">
        <v>56.94</v>
      </c>
      <c r="L55" t="n">
        <v>14.25</v>
      </c>
      <c r="M55" t="n">
        <v>2</v>
      </c>
      <c r="N55" t="n">
        <v>59.48</v>
      </c>
      <c r="O55" t="n">
        <v>30534.42</v>
      </c>
      <c r="P55" t="n">
        <v>53.78</v>
      </c>
      <c r="Q55" t="n">
        <v>203.57</v>
      </c>
      <c r="R55" t="n">
        <v>15.87</v>
      </c>
      <c r="S55" t="n">
        <v>13.05</v>
      </c>
      <c r="T55" t="n">
        <v>1117.87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104.9629545529981</v>
      </c>
      <c r="AB55" t="n">
        <v>143.6149450580919</v>
      </c>
      <c r="AC55" t="n">
        <v>129.9085362666278</v>
      </c>
      <c r="AD55" t="n">
        <v>104962.9545529981</v>
      </c>
      <c r="AE55" t="n">
        <v>143614.9450580919</v>
      </c>
      <c r="AF55" t="n">
        <v>3.291564958365096e-06</v>
      </c>
      <c r="AG55" t="n">
        <v>7</v>
      </c>
      <c r="AH55" t="n">
        <v>129908.5362666278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14.4185</v>
      </c>
      <c r="E56" t="n">
        <v>6.94</v>
      </c>
      <c r="F56" t="n">
        <v>4.1</v>
      </c>
      <c r="G56" t="n">
        <v>61.49</v>
      </c>
      <c r="H56" t="n">
        <v>1.05</v>
      </c>
      <c r="I56" t="n">
        <v>4</v>
      </c>
      <c r="J56" t="n">
        <v>246.12</v>
      </c>
      <c r="K56" t="n">
        <v>56.94</v>
      </c>
      <c r="L56" t="n">
        <v>14.5</v>
      </c>
      <c r="M56" t="n">
        <v>2</v>
      </c>
      <c r="N56" t="n">
        <v>59.68</v>
      </c>
      <c r="O56" t="n">
        <v>30589.13</v>
      </c>
      <c r="P56" t="n">
        <v>53.62</v>
      </c>
      <c r="Q56" t="n">
        <v>203.56</v>
      </c>
      <c r="R56" t="n">
        <v>15.88</v>
      </c>
      <c r="S56" t="n">
        <v>13.05</v>
      </c>
      <c r="T56" t="n">
        <v>1126.67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104.9025659293054</v>
      </c>
      <c r="AB56" t="n">
        <v>143.5323186789975</v>
      </c>
      <c r="AC56" t="n">
        <v>129.8337956331873</v>
      </c>
      <c r="AD56" t="n">
        <v>104902.5659293053</v>
      </c>
      <c r="AE56" t="n">
        <v>143532.3186789975</v>
      </c>
      <c r="AF56" t="n">
        <v>3.291564958365096e-06</v>
      </c>
      <c r="AG56" t="n">
        <v>7</v>
      </c>
      <c r="AH56" t="n">
        <v>129833.7956331873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14.4098</v>
      </c>
      <c r="E57" t="n">
        <v>6.94</v>
      </c>
      <c r="F57" t="n">
        <v>4.1</v>
      </c>
      <c r="G57" t="n">
        <v>61.55</v>
      </c>
      <c r="H57" t="n">
        <v>1.06</v>
      </c>
      <c r="I57" t="n">
        <v>4</v>
      </c>
      <c r="J57" t="n">
        <v>246.57</v>
      </c>
      <c r="K57" t="n">
        <v>56.94</v>
      </c>
      <c r="L57" t="n">
        <v>14.75</v>
      </c>
      <c r="M57" t="n">
        <v>2</v>
      </c>
      <c r="N57" t="n">
        <v>59.87</v>
      </c>
      <c r="O57" t="n">
        <v>30643.91</v>
      </c>
      <c r="P57" t="n">
        <v>53.66</v>
      </c>
      <c r="Q57" t="n">
        <v>203.56</v>
      </c>
      <c r="R57" t="n">
        <v>15.96</v>
      </c>
      <c r="S57" t="n">
        <v>13.05</v>
      </c>
      <c r="T57" t="n">
        <v>1165.97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104.9348280058818</v>
      </c>
      <c r="AB57" t="n">
        <v>143.5764610754718</v>
      </c>
      <c r="AC57" t="n">
        <v>129.8737251412963</v>
      </c>
      <c r="AD57" t="n">
        <v>104934.8280058818</v>
      </c>
      <c r="AE57" t="n">
        <v>143576.4610754718</v>
      </c>
      <c r="AF57" t="n">
        <v>3.289578856125767e-06</v>
      </c>
      <c r="AG57" t="n">
        <v>7</v>
      </c>
      <c r="AH57" t="n">
        <v>129873.7251412963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14.4375</v>
      </c>
      <c r="E58" t="n">
        <v>6.93</v>
      </c>
      <c r="F58" t="n">
        <v>4.09</v>
      </c>
      <c r="G58" t="n">
        <v>61.35</v>
      </c>
      <c r="H58" t="n">
        <v>1.08</v>
      </c>
      <c r="I58" t="n">
        <v>4</v>
      </c>
      <c r="J58" t="n">
        <v>247.01</v>
      </c>
      <c r="K58" t="n">
        <v>56.94</v>
      </c>
      <c r="L58" t="n">
        <v>15</v>
      </c>
      <c r="M58" t="n">
        <v>2</v>
      </c>
      <c r="N58" t="n">
        <v>60.07</v>
      </c>
      <c r="O58" t="n">
        <v>30698.76</v>
      </c>
      <c r="P58" t="n">
        <v>53.25</v>
      </c>
      <c r="Q58" t="n">
        <v>203.57</v>
      </c>
      <c r="R58" t="n">
        <v>15.47</v>
      </c>
      <c r="S58" t="n">
        <v>13.05</v>
      </c>
      <c r="T58" t="n">
        <v>920.65</v>
      </c>
      <c r="U58" t="n">
        <v>0.84</v>
      </c>
      <c r="V58" t="n">
        <v>0.91</v>
      </c>
      <c r="W58" t="n">
        <v>0.06</v>
      </c>
      <c r="X58" t="n">
        <v>0.05</v>
      </c>
      <c r="Y58" t="n">
        <v>1</v>
      </c>
      <c r="Z58" t="n">
        <v>10</v>
      </c>
      <c r="AA58" t="n">
        <v>104.7057875600658</v>
      </c>
      <c r="AB58" t="n">
        <v>143.2630778329552</v>
      </c>
      <c r="AC58" t="n">
        <v>129.5902507556092</v>
      </c>
      <c r="AD58" t="n">
        <v>104705.7875600658</v>
      </c>
      <c r="AE58" t="n">
        <v>143263.0778329552</v>
      </c>
      <c r="AF58" t="n">
        <v>3.295902423025702e-06</v>
      </c>
      <c r="AG58" t="n">
        <v>7</v>
      </c>
      <c r="AH58" t="n">
        <v>129590.2507556092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14.4416</v>
      </c>
      <c r="E59" t="n">
        <v>6.92</v>
      </c>
      <c r="F59" t="n">
        <v>4.09</v>
      </c>
      <c r="G59" t="n">
        <v>61.32</v>
      </c>
      <c r="H59" t="n">
        <v>1.1</v>
      </c>
      <c r="I59" t="n">
        <v>4</v>
      </c>
      <c r="J59" t="n">
        <v>247.46</v>
      </c>
      <c r="K59" t="n">
        <v>56.94</v>
      </c>
      <c r="L59" t="n">
        <v>15.25</v>
      </c>
      <c r="M59" t="n">
        <v>2</v>
      </c>
      <c r="N59" t="n">
        <v>60.26</v>
      </c>
      <c r="O59" t="n">
        <v>30753.68</v>
      </c>
      <c r="P59" t="n">
        <v>53.04</v>
      </c>
      <c r="Q59" t="n">
        <v>203.56</v>
      </c>
      <c r="R59" t="n">
        <v>15.51</v>
      </c>
      <c r="S59" t="n">
        <v>13.05</v>
      </c>
      <c r="T59" t="n">
        <v>938.34</v>
      </c>
      <c r="U59" t="n">
        <v>0.84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104.6186430202201</v>
      </c>
      <c r="AB59" t="n">
        <v>143.1438428289926</v>
      </c>
      <c r="AC59" t="n">
        <v>129.4823953730774</v>
      </c>
      <c r="AD59" t="n">
        <v>104618.6430202201</v>
      </c>
      <c r="AE59" t="n">
        <v>143143.8428289926</v>
      </c>
      <c r="AF59" t="n">
        <v>3.296838402241937e-06</v>
      </c>
      <c r="AG59" t="n">
        <v>7</v>
      </c>
      <c r="AH59" t="n">
        <v>129482.3953730774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14.4254</v>
      </c>
      <c r="E60" t="n">
        <v>6.93</v>
      </c>
      <c r="F60" t="n">
        <v>4.1</v>
      </c>
      <c r="G60" t="n">
        <v>61.44</v>
      </c>
      <c r="H60" t="n">
        <v>1.11</v>
      </c>
      <c r="I60" t="n">
        <v>4</v>
      </c>
      <c r="J60" t="n">
        <v>247.9</v>
      </c>
      <c r="K60" t="n">
        <v>56.94</v>
      </c>
      <c r="L60" t="n">
        <v>15.5</v>
      </c>
      <c r="M60" t="n">
        <v>2</v>
      </c>
      <c r="N60" t="n">
        <v>60.46</v>
      </c>
      <c r="O60" t="n">
        <v>30808.68</v>
      </c>
      <c r="P60" t="n">
        <v>53.2</v>
      </c>
      <c r="Q60" t="n">
        <v>203.66</v>
      </c>
      <c r="R60" t="n">
        <v>15.76</v>
      </c>
      <c r="S60" t="n">
        <v>13.05</v>
      </c>
      <c r="T60" t="n">
        <v>1064.56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104.7305300015425</v>
      </c>
      <c r="AB60" t="n">
        <v>143.2969315329431</v>
      </c>
      <c r="AC60" t="n">
        <v>129.6208735059843</v>
      </c>
      <c r="AD60" t="n">
        <v>104730.5300015425</v>
      </c>
      <c r="AE60" t="n">
        <v>143296.9315329431</v>
      </c>
      <c r="AF60" t="n">
        <v>3.293140142899737e-06</v>
      </c>
      <c r="AG60" t="n">
        <v>7</v>
      </c>
      <c r="AH60" t="n">
        <v>129620.8735059843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14.4063</v>
      </c>
      <c r="E61" t="n">
        <v>6.94</v>
      </c>
      <c r="F61" t="n">
        <v>4.11</v>
      </c>
      <c r="G61" t="n">
        <v>61.58</v>
      </c>
      <c r="H61" t="n">
        <v>1.13</v>
      </c>
      <c r="I61" t="n">
        <v>4</v>
      </c>
      <c r="J61" t="n">
        <v>248.35</v>
      </c>
      <c r="K61" t="n">
        <v>56.94</v>
      </c>
      <c r="L61" t="n">
        <v>15.75</v>
      </c>
      <c r="M61" t="n">
        <v>2</v>
      </c>
      <c r="N61" t="n">
        <v>60.66</v>
      </c>
      <c r="O61" t="n">
        <v>30863.74</v>
      </c>
      <c r="P61" t="n">
        <v>53.13</v>
      </c>
      <c r="Q61" t="n">
        <v>203.56</v>
      </c>
      <c r="R61" t="n">
        <v>16.07</v>
      </c>
      <c r="S61" t="n">
        <v>13.05</v>
      </c>
      <c r="T61" t="n">
        <v>1220.68</v>
      </c>
      <c r="U61" t="n">
        <v>0.8100000000000001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104.761494341056</v>
      </c>
      <c r="AB61" t="n">
        <v>143.3392983083157</v>
      </c>
      <c r="AC61" t="n">
        <v>129.6591968557775</v>
      </c>
      <c r="AD61" t="n">
        <v>104761.494341056</v>
      </c>
      <c r="AE61" t="n">
        <v>143339.2983083157</v>
      </c>
      <c r="AF61" t="n">
        <v>3.28877984947776e-06</v>
      </c>
      <c r="AG61" t="n">
        <v>7</v>
      </c>
      <c r="AH61" t="n">
        <v>129659.1968557775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14.411</v>
      </c>
      <c r="E62" t="n">
        <v>6.94</v>
      </c>
      <c r="F62" t="n">
        <v>4.1</v>
      </c>
      <c r="G62" t="n">
        <v>61.54</v>
      </c>
      <c r="H62" t="n">
        <v>1.14</v>
      </c>
      <c r="I62" t="n">
        <v>4</v>
      </c>
      <c r="J62" t="n">
        <v>248.79</v>
      </c>
      <c r="K62" t="n">
        <v>56.94</v>
      </c>
      <c r="L62" t="n">
        <v>16</v>
      </c>
      <c r="M62" t="n">
        <v>2</v>
      </c>
      <c r="N62" t="n">
        <v>60.85</v>
      </c>
      <c r="O62" t="n">
        <v>30918.88</v>
      </c>
      <c r="P62" t="n">
        <v>52.68</v>
      </c>
      <c r="Q62" t="n">
        <v>203.56</v>
      </c>
      <c r="R62" t="n">
        <v>16</v>
      </c>
      <c r="S62" t="n">
        <v>13.05</v>
      </c>
      <c r="T62" t="n">
        <v>1182.76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104.5623863793783</v>
      </c>
      <c r="AB62" t="n">
        <v>143.066870011125</v>
      </c>
      <c r="AC62" t="n">
        <v>129.4127687329151</v>
      </c>
      <c r="AD62" t="n">
        <v>104562.3863793783</v>
      </c>
      <c r="AE62" t="n">
        <v>143066.8700111251</v>
      </c>
      <c r="AF62" t="n">
        <v>3.289852801262226e-06</v>
      </c>
      <c r="AG62" t="n">
        <v>7</v>
      </c>
      <c r="AH62" t="n">
        <v>129412.7687329151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14.4144</v>
      </c>
      <c r="E63" t="n">
        <v>6.94</v>
      </c>
      <c r="F63" t="n">
        <v>4.1</v>
      </c>
      <c r="G63" t="n">
        <v>61.52</v>
      </c>
      <c r="H63" t="n">
        <v>1.16</v>
      </c>
      <c r="I63" t="n">
        <v>4</v>
      </c>
      <c r="J63" t="n">
        <v>249.24</v>
      </c>
      <c r="K63" t="n">
        <v>56.94</v>
      </c>
      <c r="L63" t="n">
        <v>16.25</v>
      </c>
      <c r="M63" t="n">
        <v>2</v>
      </c>
      <c r="N63" t="n">
        <v>61.05</v>
      </c>
      <c r="O63" t="n">
        <v>30974.09</v>
      </c>
      <c r="P63" t="n">
        <v>52.46</v>
      </c>
      <c r="Q63" t="n">
        <v>203.56</v>
      </c>
      <c r="R63" t="n">
        <v>15.93</v>
      </c>
      <c r="S63" t="n">
        <v>13.05</v>
      </c>
      <c r="T63" t="n">
        <v>1152.08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104.4727062154925</v>
      </c>
      <c r="AB63" t="n">
        <v>142.944165654487</v>
      </c>
      <c r="AC63" t="n">
        <v>129.3017751078579</v>
      </c>
      <c r="AD63" t="n">
        <v>104472.7062154925</v>
      </c>
      <c r="AE63" t="n">
        <v>142944.165654487</v>
      </c>
      <c r="AF63" t="n">
        <v>3.290628979148861e-06</v>
      </c>
      <c r="AG63" t="n">
        <v>7</v>
      </c>
      <c r="AH63" t="n">
        <v>129301.7751078579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14.4075</v>
      </c>
      <c r="E64" t="n">
        <v>6.94</v>
      </c>
      <c r="F64" t="n">
        <v>4.1</v>
      </c>
      <c r="G64" t="n">
        <v>61.57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52.14</v>
      </c>
      <c r="Q64" t="n">
        <v>203.57</v>
      </c>
      <c r="R64" t="n">
        <v>16.03</v>
      </c>
      <c r="S64" t="n">
        <v>13.05</v>
      </c>
      <c r="T64" t="n">
        <v>1200.89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104.3652393892406</v>
      </c>
      <c r="AB64" t="n">
        <v>142.7971248017074</v>
      </c>
      <c r="AC64" t="n">
        <v>129.1687676276944</v>
      </c>
      <c r="AD64" t="n">
        <v>104365.2393892406</v>
      </c>
      <c r="AE64" t="n">
        <v>142797.1248017074</v>
      </c>
      <c r="AF64" t="n">
        <v>3.28905379461422e-06</v>
      </c>
      <c r="AG64" t="n">
        <v>7</v>
      </c>
      <c r="AH64" t="n">
        <v>129168.7676276944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14.43</v>
      </c>
      <c r="E65" t="n">
        <v>6.93</v>
      </c>
      <c r="F65" t="n">
        <v>4.09</v>
      </c>
      <c r="G65" t="n">
        <v>61.4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51.66</v>
      </c>
      <c r="Q65" t="n">
        <v>203.56</v>
      </c>
      <c r="R65" t="n">
        <v>15.62</v>
      </c>
      <c r="S65" t="n">
        <v>13.05</v>
      </c>
      <c r="T65" t="n">
        <v>992.9299999999999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104.1208203805585</v>
      </c>
      <c r="AB65" t="n">
        <v>142.4626999310231</v>
      </c>
      <c r="AC65" t="n">
        <v>128.8662597972998</v>
      </c>
      <c r="AD65" t="n">
        <v>104120.8203805585</v>
      </c>
      <c r="AE65" t="n">
        <v>142462.6999310231</v>
      </c>
      <c r="AF65" t="n">
        <v>3.294190265922831e-06</v>
      </c>
      <c r="AG65" t="n">
        <v>7</v>
      </c>
      <c r="AH65" t="n">
        <v>128866.2597972998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14.4312</v>
      </c>
      <c r="E66" t="n">
        <v>6.93</v>
      </c>
      <c r="F66" t="n">
        <v>4.09</v>
      </c>
      <c r="G66" t="n">
        <v>61.4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51.09</v>
      </c>
      <c r="Q66" t="n">
        <v>203.57</v>
      </c>
      <c r="R66" t="n">
        <v>15.68</v>
      </c>
      <c r="S66" t="n">
        <v>13.05</v>
      </c>
      <c r="T66" t="n">
        <v>1023.19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103.9035774307041</v>
      </c>
      <c r="AB66" t="n">
        <v>142.1654585429499</v>
      </c>
      <c r="AC66" t="n">
        <v>128.5973867101234</v>
      </c>
      <c r="AD66" t="n">
        <v>103903.5774307041</v>
      </c>
      <c r="AE66" t="n">
        <v>142165.4585429499</v>
      </c>
      <c r="AF66" t="n">
        <v>3.29446421105929e-06</v>
      </c>
      <c r="AG66" t="n">
        <v>7</v>
      </c>
      <c r="AH66" t="n">
        <v>128597.3867101234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14.4069</v>
      </c>
      <c r="E67" t="n">
        <v>6.94</v>
      </c>
      <c r="F67" t="n">
        <v>4.1</v>
      </c>
      <c r="G67" t="n">
        <v>61.57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50.73</v>
      </c>
      <c r="Q67" t="n">
        <v>203.56</v>
      </c>
      <c r="R67" t="n">
        <v>16.08</v>
      </c>
      <c r="S67" t="n">
        <v>13.05</v>
      </c>
      <c r="T67" t="n">
        <v>1225.06</v>
      </c>
      <c r="U67" t="n">
        <v>0.8100000000000001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103.8337971712326</v>
      </c>
      <c r="AB67" t="n">
        <v>142.0699821134532</v>
      </c>
      <c r="AC67" t="n">
        <v>128.5110224170558</v>
      </c>
      <c r="AD67" t="n">
        <v>103833.7971712326</v>
      </c>
      <c r="AE67" t="n">
        <v>142069.9821134532</v>
      </c>
      <c r="AF67" t="n">
        <v>3.28891682204599e-06</v>
      </c>
      <c r="AG67" t="n">
        <v>7</v>
      </c>
      <c r="AH67" t="n">
        <v>128511.0224170558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14.4063</v>
      </c>
      <c r="E68" t="n">
        <v>6.94</v>
      </c>
      <c r="F68" t="n">
        <v>4.11</v>
      </c>
      <c r="G68" t="n">
        <v>61.58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50.32</v>
      </c>
      <c r="Q68" t="n">
        <v>203.56</v>
      </c>
      <c r="R68" t="n">
        <v>16.09</v>
      </c>
      <c r="S68" t="n">
        <v>13.05</v>
      </c>
      <c r="T68" t="n">
        <v>1228.72</v>
      </c>
      <c r="U68" t="n">
        <v>0.8100000000000001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103.7000209875126</v>
      </c>
      <c r="AB68" t="n">
        <v>141.8869436370989</v>
      </c>
      <c r="AC68" t="n">
        <v>128.3454528759886</v>
      </c>
      <c r="AD68" t="n">
        <v>103700.0209875126</v>
      </c>
      <c r="AE68" t="n">
        <v>141886.9436370989</v>
      </c>
      <c r="AF68" t="n">
        <v>3.28877984947776e-06</v>
      </c>
      <c r="AG68" t="n">
        <v>7</v>
      </c>
      <c r="AH68" t="n">
        <v>128345.4528759886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14.5496</v>
      </c>
      <c r="E69" t="n">
        <v>6.87</v>
      </c>
      <c r="F69" t="n">
        <v>4.08</v>
      </c>
      <c r="G69" t="n">
        <v>81.61</v>
      </c>
      <c r="H69" t="n">
        <v>1.25</v>
      </c>
      <c r="I69" t="n">
        <v>3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49.55</v>
      </c>
      <c r="Q69" t="n">
        <v>203.56</v>
      </c>
      <c r="R69" t="n">
        <v>15.27</v>
      </c>
      <c r="S69" t="n">
        <v>13.05</v>
      </c>
      <c r="T69" t="n">
        <v>827.21</v>
      </c>
      <c r="U69" t="n">
        <v>0.85</v>
      </c>
      <c r="V69" t="n">
        <v>0.92</v>
      </c>
      <c r="W69" t="n">
        <v>0.06</v>
      </c>
      <c r="X69" t="n">
        <v>0.04</v>
      </c>
      <c r="Y69" t="n">
        <v>1</v>
      </c>
      <c r="Z69" t="n">
        <v>10</v>
      </c>
      <c r="AA69" t="n">
        <v>92.3668186040116</v>
      </c>
      <c r="AB69" t="n">
        <v>126.3803561503987</v>
      </c>
      <c r="AC69" t="n">
        <v>114.3187923353819</v>
      </c>
      <c r="AD69" t="n">
        <v>92366.8186040116</v>
      </c>
      <c r="AE69" t="n">
        <v>126380.3561503987</v>
      </c>
      <c r="AF69" t="n">
        <v>3.321493464523273e-06</v>
      </c>
      <c r="AG69" t="n">
        <v>6</v>
      </c>
      <c r="AH69" t="n">
        <v>114318.7923353819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14.5631</v>
      </c>
      <c r="E70" t="n">
        <v>6.87</v>
      </c>
      <c r="F70" t="n">
        <v>4.07</v>
      </c>
      <c r="G70" t="n">
        <v>81.48</v>
      </c>
      <c r="H70" t="n">
        <v>1.27</v>
      </c>
      <c r="I70" t="n">
        <v>3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49.71</v>
      </c>
      <c r="Q70" t="n">
        <v>203.56</v>
      </c>
      <c r="R70" t="n">
        <v>15.03</v>
      </c>
      <c r="S70" t="n">
        <v>13.05</v>
      </c>
      <c r="T70" t="n">
        <v>705.7</v>
      </c>
      <c r="U70" t="n">
        <v>0.87</v>
      </c>
      <c r="V70" t="n">
        <v>0.92</v>
      </c>
      <c r="W70" t="n">
        <v>0.06</v>
      </c>
      <c r="X70" t="n">
        <v>0.03</v>
      </c>
      <c r="Y70" t="n">
        <v>1</v>
      </c>
      <c r="Z70" t="n">
        <v>10</v>
      </c>
      <c r="AA70" t="n">
        <v>92.38220507609302</v>
      </c>
      <c r="AB70" t="n">
        <v>126.4014086003037</v>
      </c>
      <c r="AC70" t="n">
        <v>114.3378355690153</v>
      </c>
      <c r="AD70" t="n">
        <v>92382.20507609301</v>
      </c>
      <c r="AE70" t="n">
        <v>126401.4086003037</v>
      </c>
      <c r="AF70" t="n">
        <v>3.32457534730844e-06</v>
      </c>
      <c r="AG70" t="n">
        <v>6</v>
      </c>
      <c r="AH70" t="n">
        <v>114337.8355690153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14.5725</v>
      </c>
      <c r="E71" t="n">
        <v>6.86</v>
      </c>
      <c r="F71" t="n">
        <v>4.07</v>
      </c>
      <c r="G71" t="n">
        <v>81.39</v>
      </c>
      <c r="H71" t="n">
        <v>1.28</v>
      </c>
      <c r="I71" t="n">
        <v>3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49.68</v>
      </c>
      <c r="Q71" t="n">
        <v>203.56</v>
      </c>
      <c r="R71" t="n">
        <v>14.87</v>
      </c>
      <c r="S71" t="n">
        <v>13.05</v>
      </c>
      <c r="T71" t="n">
        <v>623.6900000000001</v>
      </c>
      <c r="U71" t="n">
        <v>0.88</v>
      </c>
      <c r="V71" t="n">
        <v>0.92</v>
      </c>
      <c r="W71" t="n">
        <v>0.06</v>
      </c>
      <c r="X71" t="n">
        <v>0.03</v>
      </c>
      <c r="Y71" t="n">
        <v>1</v>
      </c>
      <c r="Z71" t="n">
        <v>10</v>
      </c>
      <c r="AA71" t="n">
        <v>92.35383535052776</v>
      </c>
      <c r="AB71" t="n">
        <v>126.3625918902014</v>
      </c>
      <c r="AC71" t="n">
        <v>114.3027234712455</v>
      </c>
      <c r="AD71" t="n">
        <v>92353.83535052776</v>
      </c>
      <c r="AE71" t="n">
        <v>126362.5918902014</v>
      </c>
      <c r="AF71" t="n">
        <v>3.32672125087737e-06</v>
      </c>
      <c r="AG71" t="n">
        <v>6</v>
      </c>
      <c r="AH71" t="n">
        <v>114302.7234712455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14.5755</v>
      </c>
      <c r="E72" t="n">
        <v>6.86</v>
      </c>
      <c r="F72" t="n">
        <v>4.07</v>
      </c>
      <c r="G72" t="n">
        <v>81.37</v>
      </c>
      <c r="H72" t="n">
        <v>1.3</v>
      </c>
      <c r="I72" t="n">
        <v>3</v>
      </c>
      <c r="J72" t="n">
        <v>253.3</v>
      </c>
      <c r="K72" t="n">
        <v>56.94</v>
      </c>
      <c r="L72" t="n">
        <v>18.5</v>
      </c>
      <c r="M72" t="n">
        <v>1</v>
      </c>
      <c r="N72" t="n">
        <v>62.86</v>
      </c>
      <c r="O72" t="n">
        <v>31474.25</v>
      </c>
      <c r="P72" t="n">
        <v>49.87</v>
      </c>
      <c r="Q72" t="n">
        <v>203.56</v>
      </c>
      <c r="R72" t="n">
        <v>14.88</v>
      </c>
      <c r="S72" t="n">
        <v>13.05</v>
      </c>
      <c r="T72" t="n">
        <v>629.51</v>
      </c>
      <c r="U72" t="n">
        <v>0.88</v>
      </c>
      <c r="V72" t="n">
        <v>0.92</v>
      </c>
      <c r="W72" t="n">
        <v>0.06</v>
      </c>
      <c r="X72" t="n">
        <v>0.03</v>
      </c>
      <c r="Y72" t="n">
        <v>1</v>
      </c>
      <c r="Z72" t="n">
        <v>10</v>
      </c>
      <c r="AA72" t="n">
        <v>92.41930269204063</v>
      </c>
      <c r="AB72" t="n">
        <v>126.4521671950745</v>
      </c>
      <c r="AC72" t="n">
        <v>114.3837498347413</v>
      </c>
      <c r="AD72" t="n">
        <v>92419.30269204063</v>
      </c>
      <c r="AE72" t="n">
        <v>126452.1671950745</v>
      </c>
      <c r="AF72" t="n">
        <v>3.327406113718519e-06</v>
      </c>
      <c r="AG72" t="n">
        <v>6</v>
      </c>
      <c r="AH72" t="n">
        <v>114383.7498347413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14.5666</v>
      </c>
      <c r="E73" t="n">
        <v>6.86</v>
      </c>
      <c r="F73" t="n">
        <v>4.07</v>
      </c>
      <c r="G73" t="n">
        <v>81.45</v>
      </c>
      <c r="H73" t="n">
        <v>1.31</v>
      </c>
      <c r="I73" t="n">
        <v>3</v>
      </c>
      <c r="J73" t="n">
        <v>253.75</v>
      </c>
      <c r="K73" t="n">
        <v>56.94</v>
      </c>
      <c r="L73" t="n">
        <v>18.75</v>
      </c>
      <c r="M73" t="n">
        <v>1</v>
      </c>
      <c r="N73" t="n">
        <v>63.06</v>
      </c>
      <c r="O73" t="n">
        <v>31530.19</v>
      </c>
      <c r="P73" t="n">
        <v>50.09</v>
      </c>
      <c r="Q73" t="n">
        <v>203.56</v>
      </c>
      <c r="R73" t="n">
        <v>15.01</v>
      </c>
      <c r="S73" t="n">
        <v>13.05</v>
      </c>
      <c r="T73" t="n">
        <v>692.5</v>
      </c>
      <c r="U73" t="n">
        <v>0.87</v>
      </c>
      <c r="V73" t="n">
        <v>0.92</v>
      </c>
      <c r="W73" t="n">
        <v>0.06</v>
      </c>
      <c r="X73" t="n">
        <v>0.03</v>
      </c>
      <c r="Y73" t="n">
        <v>1</v>
      </c>
      <c r="Z73" t="n">
        <v>10</v>
      </c>
      <c r="AA73" t="n">
        <v>92.51777548520154</v>
      </c>
      <c r="AB73" t="n">
        <v>126.5869020149902</v>
      </c>
      <c r="AC73" t="n">
        <v>114.5056257525458</v>
      </c>
      <c r="AD73" t="n">
        <v>92517.77548520154</v>
      </c>
      <c r="AE73" t="n">
        <v>126586.9020149902</v>
      </c>
      <c r="AF73" t="n">
        <v>3.325374353956445e-06</v>
      </c>
      <c r="AG73" t="n">
        <v>6</v>
      </c>
      <c r="AH73" t="n">
        <v>114505.6257525458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14.5596</v>
      </c>
      <c r="E74" t="n">
        <v>6.87</v>
      </c>
      <c r="F74" t="n">
        <v>4.08</v>
      </c>
      <c r="G74" t="n">
        <v>81.52</v>
      </c>
      <c r="H74" t="n">
        <v>1.33</v>
      </c>
      <c r="I74" t="n">
        <v>3</v>
      </c>
      <c r="J74" t="n">
        <v>254.21</v>
      </c>
      <c r="K74" t="n">
        <v>56.94</v>
      </c>
      <c r="L74" t="n">
        <v>19</v>
      </c>
      <c r="M74" t="n">
        <v>0</v>
      </c>
      <c r="N74" t="n">
        <v>63.26</v>
      </c>
      <c r="O74" t="n">
        <v>31586.21</v>
      </c>
      <c r="P74" t="n">
        <v>50.16</v>
      </c>
      <c r="Q74" t="n">
        <v>203.57</v>
      </c>
      <c r="R74" t="n">
        <v>15.08</v>
      </c>
      <c r="S74" t="n">
        <v>13.05</v>
      </c>
      <c r="T74" t="n">
        <v>731.8</v>
      </c>
      <c r="U74" t="n">
        <v>0.87</v>
      </c>
      <c r="V74" t="n">
        <v>0.92</v>
      </c>
      <c r="W74" t="n">
        <v>0.06</v>
      </c>
      <c r="X74" t="n">
        <v>0.04</v>
      </c>
      <c r="Y74" t="n">
        <v>1</v>
      </c>
      <c r="Z74" t="n">
        <v>10</v>
      </c>
      <c r="AA74" t="n">
        <v>92.57655114622698</v>
      </c>
      <c r="AB74" t="n">
        <v>126.6673214674044</v>
      </c>
      <c r="AC74" t="n">
        <v>114.578370085291</v>
      </c>
      <c r="AD74" t="n">
        <v>92576.55114622698</v>
      </c>
      <c r="AE74" t="n">
        <v>126667.3214674044</v>
      </c>
      <c r="AF74" t="n">
        <v>3.323776340660433e-06</v>
      </c>
      <c r="AG74" t="n">
        <v>6</v>
      </c>
      <c r="AH74" t="n">
        <v>114578.370085291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14.5185</v>
      </c>
      <c r="E2" t="n">
        <v>6.89</v>
      </c>
      <c r="F2" t="n">
        <v>4.55</v>
      </c>
      <c r="G2" t="n">
        <v>10.5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33.76</v>
      </c>
      <c r="Q2" t="n">
        <v>203.62</v>
      </c>
      <c r="R2" t="n">
        <v>29.77</v>
      </c>
      <c r="S2" t="n">
        <v>13.05</v>
      </c>
      <c r="T2" t="n">
        <v>7962.42</v>
      </c>
      <c r="U2" t="n">
        <v>0.44</v>
      </c>
      <c r="V2" t="n">
        <v>0.82</v>
      </c>
      <c r="W2" t="n">
        <v>0.1</v>
      </c>
      <c r="X2" t="n">
        <v>0.51</v>
      </c>
      <c r="Y2" t="n">
        <v>1</v>
      </c>
      <c r="Z2" t="n">
        <v>10</v>
      </c>
      <c r="AA2" t="n">
        <v>74.89724511264774</v>
      </c>
      <c r="AB2" t="n">
        <v>102.4777149963377</v>
      </c>
      <c r="AC2" t="n">
        <v>92.69738570548932</v>
      </c>
      <c r="AD2" t="n">
        <v>74897.24511264774</v>
      </c>
      <c r="AE2" t="n">
        <v>102477.7149963377</v>
      </c>
      <c r="AF2" t="n">
        <v>3.911855360190868e-06</v>
      </c>
      <c r="AG2" t="n">
        <v>6</v>
      </c>
      <c r="AH2" t="n">
        <v>92697.38570548933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15.1254</v>
      </c>
      <c r="E3" t="n">
        <v>6.61</v>
      </c>
      <c r="F3" t="n">
        <v>4.38</v>
      </c>
      <c r="G3" t="n">
        <v>13.12</v>
      </c>
      <c r="H3" t="n">
        <v>0.27</v>
      </c>
      <c r="I3" t="n">
        <v>20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31.9</v>
      </c>
      <c r="Q3" t="n">
        <v>203.57</v>
      </c>
      <c r="R3" t="n">
        <v>24.04</v>
      </c>
      <c r="S3" t="n">
        <v>13.05</v>
      </c>
      <c r="T3" t="n">
        <v>5126.16</v>
      </c>
      <c r="U3" t="n">
        <v>0.54</v>
      </c>
      <c r="V3" t="n">
        <v>0.85</v>
      </c>
      <c r="W3" t="n">
        <v>0.09</v>
      </c>
      <c r="X3" t="n">
        <v>0.33</v>
      </c>
      <c r="Y3" t="n">
        <v>1</v>
      </c>
      <c r="Z3" t="n">
        <v>10</v>
      </c>
      <c r="AA3" t="n">
        <v>73.29645837125179</v>
      </c>
      <c r="AB3" t="n">
        <v>100.2874479550341</v>
      </c>
      <c r="AC3" t="n">
        <v>90.71615467654792</v>
      </c>
      <c r="AD3" t="n">
        <v>73296.45837125179</v>
      </c>
      <c r="AE3" t="n">
        <v>100287.4479550341</v>
      </c>
      <c r="AF3" t="n">
        <v>4.075378108277781e-06</v>
      </c>
      <c r="AG3" t="n">
        <v>6</v>
      </c>
      <c r="AH3" t="n">
        <v>90716.15467654791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15.3427</v>
      </c>
      <c r="E4" t="n">
        <v>6.52</v>
      </c>
      <c r="F4" t="n">
        <v>4.35</v>
      </c>
      <c r="G4" t="n">
        <v>16.31</v>
      </c>
      <c r="H4" t="n">
        <v>0.32</v>
      </c>
      <c r="I4" t="n">
        <v>16</v>
      </c>
      <c r="J4" t="n">
        <v>81.44</v>
      </c>
      <c r="K4" t="n">
        <v>35.1</v>
      </c>
      <c r="L4" t="n">
        <v>1.5</v>
      </c>
      <c r="M4" t="n">
        <v>14</v>
      </c>
      <c r="N4" t="n">
        <v>9.84</v>
      </c>
      <c r="O4" t="n">
        <v>10278.32</v>
      </c>
      <c r="P4" t="n">
        <v>31.15</v>
      </c>
      <c r="Q4" t="n">
        <v>203.56</v>
      </c>
      <c r="R4" t="n">
        <v>23.72</v>
      </c>
      <c r="S4" t="n">
        <v>13.05</v>
      </c>
      <c r="T4" t="n">
        <v>4987.26</v>
      </c>
      <c r="U4" t="n">
        <v>0.55</v>
      </c>
      <c r="V4" t="n">
        <v>0.86</v>
      </c>
      <c r="W4" t="n">
        <v>0.08</v>
      </c>
      <c r="X4" t="n">
        <v>0.31</v>
      </c>
      <c r="Y4" t="n">
        <v>1</v>
      </c>
      <c r="Z4" t="n">
        <v>10</v>
      </c>
      <c r="AA4" t="n">
        <v>72.76009075827652</v>
      </c>
      <c r="AB4" t="n">
        <v>99.55356612409264</v>
      </c>
      <c r="AC4" t="n">
        <v>90.05231349754166</v>
      </c>
      <c r="AD4" t="n">
        <v>72760.09075827652</v>
      </c>
      <c r="AE4" t="n">
        <v>99553.56612409264</v>
      </c>
      <c r="AF4" t="n">
        <v>4.133927281385848e-06</v>
      </c>
      <c r="AG4" t="n">
        <v>6</v>
      </c>
      <c r="AH4" t="n">
        <v>90052.31349754166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15.5219</v>
      </c>
      <c r="E5" t="n">
        <v>6.44</v>
      </c>
      <c r="F5" t="n">
        <v>4.31</v>
      </c>
      <c r="G5" t="n">
        <v>18.47</v>
      </c>
      <c r="H5" t="n">
        <v>0.38</v>
      </c>
      <c r="I5" t="n">
        <v>14</v>
      </c>
      <c r="J5" t="n">
        <v>81.73999999999999</v>
      </c>
      <c r="K5" t="n">
        <v>35.1</v>
      </c>
      <c r="L5" t="n">
        <v>1.75</v>
      </c>
      <c r="M5" t="n">
        <v>12</v>
      </c>
      <c r="N5" t="n">
        <v>9.890000000000001</v>
      </c>
      <c r="O5" t="n">
        <v>10315.41</v>
      </c>
      <c r="P5" t="n">
        <v>30.39</v>
      </c>
      <c r="Q5" t="n">
        <v>203.56</v>
      </c>
      <c r="R5" t="n">
        <v>22.46</v>
      </c>
      <c r="S5" t="n">
        <v>13.05</v>
      </c>
      <c r="T5" t="n">
        <v>4363.79</v>
      </c>
      <c r="U5" t="n">
        <v>0.58</v>
      </c>
      <c r="V5" t="n">
        <v>0.87</v>
      </c>
      <c r="W5" t="n">
        <v>0.08</v>
      </c>
      <c r="X5" t="n">
        <v>0.27</v>
      </c>
      <c r="Y5" t="n">
        <v>1</v>
      </c>
      <c r="Z5" t="n">
        <v>10</v>
      </c>
      <c r="AA5" t="n">
        <v>72.26195836256186</v>
      </c>
      <c r="AB5" t="n">
        <v>98.87199940422587</v>
      </c>
      <c r="AC5" t="n">
        <v>89.43579454883387</v>
      </c>
      <c r="AD5" t="n">
        <v>72261.95836256185</v>
      </c>
      <c r="AE5" t="n">
        <v>98871.99940422588</v>
      </c>
      <c r="AF5" t="n">
        <v>4.182210814846343e-06</v>
      </c>
      <c r="AG5" t="n">
        <v>6</v>
      </c>
      <c r="AH5" t="n">
        <v>89435.79454883387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15.7308</v>
      </c>
      <c r="E6" t="n">
        <v>6.36</v>
      </c>
      <c r="F6" t="n">
        <v>4.26</v>
      </c>
      <c r="G6" t="n">
        <v>21.29</v>
      </c>
      <c r="H6" t="n">
        <v>0.43</v>
      </c>
      <c r="I6" t="n">
        <v>12</v>
      </c>
      <c r="J6" t="n">
        <v>82.04000000000001</v>
      </c>
      <c r="K6" t="n">
        <v>35.1</v>
      </c>
      <c r="L6" t="n">
        <v>2</v>
      </c>
      <c r="M6" t="n">
        <v>10</v>
      </c>
      <c r="N6" t="n">
        <v>9.94</v>
      </c>
      <c r="O6" t="n">
        <v>10352.53</v>
      </c>
      <c r="P6" t="n">
        <v>29.3</v>
      </c>
      <c r="Q6" t="n">
        <v>203.57</v>
      </c>
      <c r="R6" t="n">
        <v>20.86</v>
      </c>
      <c r="S6" t="n">
        <v>13.05</v>
      </c>
      <c r="T6" t="n">
        <v>3574.56</v>
      </c>
      <c r="U6" t="n">
        <v>0.63</v>
      </c>
      <c r="V6" t="n">
        <v>0.88</v>
      </c>
      <c r="W6" t="n">
        <v>0.07000000000000001</v>
      </c>
      <c r="X6" t="n">
        <v>0.22</v>
      </c>
      <c r="Y6" t="n">
        <v>1</v>
      </c>
      <c r="Z6" t="n">
        <v>10</v>
      </c>
      <c r="AA6" t="n">
        <v>71.62119401462216</v>
      </c>
      <c r="AB6" t="n">
        <v>97.99527735484727</v>
      </c>
      <c r="AC6" t="n">
        <v>88.64274562136056</v>
      </c>
      <c r="AD6" t="n">
        <v>71621.19401462216</v>
      </c>
      <c r="AE6" t="n">
        <v>97995.27735484728</v>
      </c>
      <c r="AF6" t="n">
        <v>4.23849669732345e-06</v>
      </c>
      <c r="AG6" t="n">
        <v>6</v>
      </c>
      <c r="AH6" t="n">
        <v>88642.74562136056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15.8374</v>
      </c>
      <c r="E7" t="n">
        <v>6.31</v>
      </c>
      <c r="F7" t="n">
        <v>4.23</v>
      </c>
      <c r="G7" t="n">
        <v>23.09</v>
      </c>
      <c r="H7" t="n">
        <v>0.48</v>
      </c>
      <c r="I7" t="n">
        <v>11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28.68</v>
      </c>
      <c r="Q7" t="n">
        <v>203.6</v>
      </c>
      <c r="R7" t="n">
        <v>19.83</v>
      </c>
      <c r="S7" t="n">
        <v>13.05</v>
      </c>
      <c r="T7" t="n">
        <v>3063.59</v>
      </c>
      <c r="U7" t="n">
        <v>0.66</v>
      </c>
      <c r="V7" t="n">
        <v>0.88</v>
      </c>
      <c r="W7" t="n">
        <v>0.07000000000000001</v>
      </c>
      <c r="X7" t="n">
        <v>0.19</v>
      </c>
      <c r="Y7" t="n">
        <v>1</v>
      </c>
      <c r="Z7" t="n">
        <v>10</v>
      </c>
      <c r="AA7" t="n">
        <v>71.27377400879814</v>
      </c>
      <c r="AB7" t="n">
        <v>97.51992197579017</v>
      </c>
      <c r="AC7" t="n">
        <v>88.21275749251505</v>
      </c>
      <c r="AD7" t="n">
        <v>71273.77400879814</v>
      </c>
      <c r="AE7" t="n">
        <v>97519.92197579017</v>
      </c>
      <c r="AF7" t="n">
        <v>4.267218933187785e-06</v>
      </c>
      <c r="AG7" t="n">
        <v>6</v>
      </c>
      <c r="AH7" t="n">
        <v>88212.75749251505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16.0092</v>
      </c>
      <c r="E8" t="n">
        <v>6.25</v>
      </c>
      <c r="F8" t="n">
        <v>4.2</v>
      </c>
      <c r="G8" t="n">
        <v>28</v>
      </c>
      <c r="H8" t="n">
        <v>0.53</v>
      </c>
      <c r="I8" t="n">
        <v>9</v>
      </c>
      <c r="J8" t="n">
        <v>82.65000000000001</v>
      </c>
      <c r="K8" t="n">
        <v>35.1</v>
      </c>
      <c r="L8" t="n">
        <v>2.5</v>
      </c>
      <c r="M8" t="n">
        <v>7</v>
      </c>
      <c r="N8" t="n">
        <v>10.04</v>
      </c>
      <c r="O8" t="n">
        <v>10426.82</v>
      </c>
      <c r="P8" t="n">
        <v>27.62</v>
      </c>
      <c r="Q8" t="n">
        <v>203.58</v>
      </c>
      <c r="R8" t="n">
        <v>19.05</v>
      </c>
      <c r="S8" t="n">
        <v>13.05</v>
      </c>
      <c r="T8" t="n">
        <v>2684.53</v>
      </c>
      <c r="U8" t="n">
        <v>0.6899999999999999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70.72333279661247</v>
      </c>
      <c r="AB8" t="n">
        <v>96.76678402552569</v>
      </c>
      <c r="AC8" t="n">
        <v>87.53149797118783</v>
      </c>
      <c r="AD8" t="n">
        <v>70723.33279661246</v>
      </c>
      <c r="AE8" t="n">
        <v>96766.78402552569</v>
      </c>
      <c r="AF8" t="n">
        <v>4.313508615378148e-06</v>
      </c>
      <c r="AG8" t="n">
        <v>6</v>
      </c>
      <c r="AH8" t="n">
        <v>87531.49797118783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15.9879</v>
      </c>
      <c r="E9" t="n">
        <v>6.25</v>
      </c>
      <c r="F9" t="n">
        <v>4.21</v>
      </c>
      <c r="G9" t="n">
        <v>28.05</v>
      </c>
      <c r="H9" t="n">
        <v>0.58</v>
      </c>
      <c r="I9" t="n">
        <v>9</v>
      </c>
      <c r="J9" t="n">
        <v>82.95</v>
      </c>
      <c r="K9" t="n">
        <v>35.1</v>
      </c>
      <c r="L9" t="n">
        <v>2.75</v>
      </c>
      <c r="M9" t="n">
        <v>7</v>
      </c>
      <c r="N9" t="n">
        <v>10.1</v>
      </c>
      <c r="O9" t="n">
        <v>10463.99</v>
      </c>
      <c r="P9" t="n">
        <v>27.15</v>
      </c>
      <c r="Q9" t="n">
        <v>203.58</v>
      </c>
      <c r="R9" t="n">
        <v>19.24</v>
      </c>
      <c r="S9" t="n">
        <v>13.05</v>
      </c>
      <c r="T9" t="n">
        <v>2779.8</v>
      </c>
      <c r="U9" t="n">
        <v>0.68</v>
      </c>
      <c r="V9" t="n">
        <v>0.89</v>
      </c>
      <c r="W9" t="n">
        <v>0.07000000000000001</v>
      </c>
      <c r="X9" t="n">
        <v>0.17</v>
      </c>
      <c r="Y9" t="n">
        <v>1</v>
      </c>
      <c r="Z9" t="n">
        <v>10</v>
      </c>
      <c r="AA9" t="n">
        <v>70.59321496315113</v>
      </c>
      <c r="AB9" t="n">
        <v>96.5887510653903</v>
      </c>
      <c r="AC9" t="n">
        <v>87.37045622689688</v>
      </c>
      <c r="AD9" t="n">
        <v>70593.21496315113</v>
      </c>
      <c r="AE9" t="n">
        <v>96588.7510653903</v>
      </c>
      <c r="AF9" t="n">
        <v>4.307769556992498e-06</v>
      </c>
      <c r="AG9" t="n">
        <v>6</v>
      </c>
      <c r="AH9" t="n">
        <v>87370.45622689687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16.0973</v>
      </c>
      <c r="E10" t="n">
        <v>6.21</v>
      </c>
      <c r="F10" t="n">
        <v>4.18</v>
      </c>
      <c r="G10" t="n">
        <v>31.37</v>
      </c>
      <c r="H10" t="n">
        <v>0.63</v>
      </c>
      <c r="I10" t="n">
        <v>8</v>
      </c>
      <c r="J10" t="n">
        <v>83.25</v>
      </c>
      <c r="K10" t="n">
        <v>35.1</v>
      </c>
      <c r="L10" t="n">
        <v>3</v>
      </c>
      <c r="M10" t="n">
        <v>4</v>
      </c>
      <c r="N10" t="n">
        <v>10.15</v>
      </c>
      <c r="O10" t="n">
        <v>10501.19</v>
      </c>
      <c r="P10" t="n">
        <v>26.37</v>
      </c>
      <c r="Q10" t="n">
        <v>203.61</v>
      </c>
      <c r="R10" t="n">
        <v>18.35</v>
      </c>
      <c r="S10" t="n">
        <v>13.05</v>
      </c>
      <c r="T10" t="n">
        <v>2339.68</v>
      </c>
      <c r="U10" t="n">
        <v>0.71</v>
      </c>
      <c r="V10" t="n">
        <v>0.89</v>
      </c>
      <c r="W10" t="n">
        <v>0.07000000000000001</v>
      </c>
      <c r="X10" t="n">
        <v>0.14</v>
      </c>
      <c r="Y10" t="n">
        <v>1</v>
      </c>
      <c r="Z10" t="n">
        <v>10</v>
      </c>
      <c r="AA10" t="n">
        <v>70.20169847703336</v>
      </c>
      <c r="AB10" t="n">
        <v>96.05306093659593</v>
      </c>
      <c r="AC10" t="n">
        <v>86.88589161214863</v>
      </c>
      <c r="AD10" t="n">
        <v>70201.69847703337</v>
      </c>
      <c r="AE10" t="n">
        <v>96053.06093659592</v>
      </c>
      <c r="AF10" t="n">
        <v>4.337246223067153e-06</v>
      </c>
      <c r="AG10" t="n">
        <v>6</v>
      </c>
      <c r="AH10" t="n">
        <v>86885.89161214863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16.2118</v>
      </c>
      <c r="E11" t="n">
        <v>6.17</v>
      </c>
      <c r="F11" t="n">
        <v>4.16</v>
      </c>
      <c r="G11" t="n">
        <v>35.62</v>
      </c>
      <c r="H11" t="n">
        <v>0.68</v>
      </c>
      <c r="I11" t="n">
        <v>7</v>
      </c>
      <c r="J11" t="n">
        <v>83.55</v>
      </c>
      <c r="K11" t="n">
        <v>35.1</v>
      </c>
      <c r="L11" t="n">
        <v>3.25</v>
      </c>
      <c r="M11" t="n">
        <v>1</v>
      </c>
      <c r="N11" t="n">
        <v>10.2</v>
      </c>
      <c r="O11" t="n">
        <v>10538.42</v>
      </c>
      <c r="P11" t="n">
        <v>25.8</v>
      </c>
      <c r="Q11" t="n">
        <v>203.56</v>
      </c>
      <c r="R11" t="n">
        <v>17.36</v>
      </c>
      <c r="S11" t="n">
        <v>13.05</v>
      </c>
      <c r="T11" t="n">
        <v>1850.43</v>
      </c>
      <c r="U11" t="n">
        <v>0.75</v>
      </c>
      <c r="V11" t="n">
        <v>0.9</v>
      </c>
      <c r="W11" t="n">
        <v>0.07000000000000001</v>
      </c>
      <c r="X11" t="n">
        <v>0.12</v>
      </c>
      <c r="Y11" t="n">
        <v>1</v>
      </c>
      <c r="Z11" t="n">
        <v>10</v>
      </c>
      <c r="AA11" t="n">
        <v>69.89280156014595</v>
      </c>
      <c r="AB11" t="n">
        <v>95.63041454734056</v>
      </c>
      <c r="AC11" t="n">
        <v>86.50358200109574</v>
      </c>
      <c r="AD11" t="n">
        <v>69892.80156014595</v>
      </c>
      <c r="AE11" t="n">
        <v>95630.41454734057</v>
      </c>
      <c r="AF11" t="n">
        <v>4.368097029882035e-06</v>
      </c>
      <c r="AG11" t="n">
        <v>6</v>
      </c>
      <c r="AH11" t="n">
        <v>86503.58200109574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16.1871</v>
      </c>
      <c r="E12" t="n">
        <v>6.18</v>
      </c>
      <c r="F12" t="n">
        <v>4.17</v>
      </c>
      <c r="G12" t="n">
        <v>35.7</v>
      </c>
      <c r="H12" t="n">
        <v>0.73</v>
      </c>
      <c r="I12" t="n">
        <v>7</v>
      </c>
      <c r="J12" t="n">
        <v>83.84999999999999</v>
      </c>
      <c r="K12" t="n">
        <v>35.1</v>
      </c>
      <c r="L12" t="n">
        <v>3.5</v>
      </c>
      <c r="M12" t="n">
        <v>1</v>
      </c>
      <c r="N12" t="n">
        <v>10.25</v>
      </c>
      <c r="O12" t="n">
        <v>10575.66</v>
      </c>
      <c r="P12" t="n">
        <v>25.95</v>
      </c>
      <c r="Q12" t="n">
        <v>203.56</v>
      </c>
      <c r="R12" t="n">
        <v>17.66</v>
      </c>
      <c r="S12" t="n">
        <v>13.05</v>
      </c>
      <c r="T12" t="n">
        <v>2001.97</v>
      </c>
      <c r="U12" t="n">
        <v>0.74</v>
      </c>
      <c r="V12" t="n">
        <v>0.9</v>
      </c>
      <c r="W12" t="n">
        <v>0.07000000000000001</v>
      </c>
      <c r="X12" t="n">
        <v>0.12</v>
      </c>
      <c r="Y12" t="n">
        <v>1</v>
      </c>
      <c r="Z12" t="n">
        <v>10</v>
      </c>
      <c r="AA12" t="n">
        <v>69.97440890845232</v>
      </c>
      <c r="AB12" t="n">
        <v>95.74207332155541</v>
      </c>
      <c r="AC12" t="n">
        <v>86.60458421861362</v>
      </c>
      <c r="AD12" t="n">
        <v>69974.40890845231</v>
      </c>
      <c r="AE12" t="n">
        <v>95742.07332155541</v>
      </c>
      <c r="AF12" t="n">
        <v>4.361441877669566e-06</v>
      </c>
      <c r="AG12" t="n">
        <v>6</v>
      </c>
      <c r="AH12" t="n">
        <v>86604.58421861363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16.1951</v>
      </c>
      <c r="E13" t="n">
        <v>6.17</v>
      </c>
      <c r="F13" t="n">
        <v>4.16</v>
      </c>
      <c r="G13" t="n">
        <v>35.68</v>
      </c>
      <c r="H13" t="n">
        <v>0.78</v>
      </c>
      <c r="I13" t="n">
        <v>7</v>
      </c>
      <c r="J13" t="n">
        <v>84.15000000000001</v>
      </c>
      <c r="K13" t="n">
        <v>35.1</v>
      </c>
      <c r="L13" t="n">
        <v>3.75</v>
      </c>
      <c r="M13" t="n">
        <v>0</v>
      </c>
      <c r="N13" t="n">
        <v>10.3</v>
      </c>
      <c r="O13" t="n">
        <v>10612.93</v>
      </c>
      <c r="P13" t="n">
        <v>25.97</v>
      </c>
      <c r="Q13" t="n">
        <v>203.56</v>
      </c>
      <c r="R13" t="n">
        <v>17.51</v>
      </c>
      <c r="S13" t="n">
        <v>13.05</v>
      </c>
      <c r="T13" t="n">
        <v>1925.36</v>
      </c>
      <c r="U13" t="n">
        <v>0.75</v>
      </c>
      <c r="V13" t="n">
        <v>0.9</v>
      </c>
      <c r="W13" t="n">
        <v>0.07000000000000001</v>
      </c>
      <c r="X13" t="n">
        <v>0.12</v>
      </c>
      <c r="Y13" t="n">
        <v>1</v>
      </c>
      <c r="Z13" t="n">
        <v>10</v>
      </c>
      <c r="AA13" t="n">
        <v>69.96356560834137</v>
      </c>
      <c r="AB13" t="n">
        <v>95.72723703997097</v>
      </c>
      <c r="AC13" t="n">
        <v>86.59116389092075</v>
      </c>
      <c r="AD13" t="n">
        <v>69963.56560834136</v>
      </c>
      <c r="AE13" t="n">
        <v>95727.23703997098</v>
      </c>
      <c r="AF13" t="n">
        <v>4.363597392556196e-06</v>
      </c>
      <c r="AG13" t="n">
        <v>6</v>
      </c>
      <c r="AH13" t="n">
        <v>86591.16389092075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13.4675</v>
      </c>
      <c r="E2" t="n">
        <v>7.43</v>
      </c>
      <c r="F2" t="n">
        <v>4.68</v>
      </c>
      <c r="G2" t="n">
        <v>8.77</v>
      </c>
      <c r="H2" t="n">
        <v>0.16</v>
      </c>
      <c r="I2" t="n">
        <v>32</v>
      </c>
      <c r="J2" t="n">
        <v>107.41</v>
      </c>
      <c r="K2" t="n">
        <v>41.65</v>
      </c>
      <c r="L2" t="n">
        <v>1</v>
      </c>
      <c r="M2" t="n">
        <v>30</v>
      </c>
      <c r="N2" t="n">
        <v>14.77</v>
      </c>
      <c r="O2" t="n">
        <v>13481.73</v>
      </c>
      <c r="P2" t="n">
        <v>43.01</v>
      </c>
      <c r="Q2" t="n">
        <v>203.67</v>
      </c>
      <c r="R2" t="n">
        <v>33.93</v>
      </c>
      <c r="S2" t="n">
        <v>13.05</v>
      </c>
      <c r="T2" t="n">
        <v>10009.19</v>
      </c>
      <c r="U2" t="n">
        <v>0.38</v>
      </c>
      <c r="V2" t="n">
        <v>0.8</v>
      </c>
      <c r="W2" t="n">
        <v>0.1</v>
      </c>
      <c r="X2" t="n">
        <v>0.64</v>
      </c>
      <c r="Y2" t="n">
        <v>1</v>
      </c>
      <c r="Z2" t="n">
        <v>10</v>
      </c>
      <c r="AA2" t="n">
        <v>93.05597526433395</v>
      </c>
      <c r="AB2" t="n">
        <v>127.3232906964974</v>
      </c>
      <c r="AC2" t="n">
        <v>115.1717345318181</v>
      </c>
      <c r="AD2" t="n">
        <v>93055.97526433395</v>
      </c>
      <c r="AE2" t="n">
        <v>127323.2906964974</v>
      </c>
      <c r="AF2" t="n">
        <v>3.471437835646613e-06</v>
      </c>
      <c r="AG2" t="n">
        <v>7</v>
      </c>
      <c r="AH2" t="n">
        <v>115171.7345318181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14.0521</v>
      </c>
      <c r="E3" t="n">
        <v>7.12</v>
      </c>
      <c r="F3" t="n">
        <v>4.52</v>
      </c>
      <c r="G3" t="n">
        <v>10.86</v>
      </c>
      <c r="H3" t="n">
        <v>0.2</v>
      </c>
      <c r="I3" t="n">
        <v>25</v>
      </c>
      <c r="J3" t="n">
        <v>107.73</v>
      </c>
      <c r="K3" t="n">
        <v>41.65</v>
      </c>
      <c r="L3" t="n">
        <v>1.25</v>
      </c>
      <c r="M3" t="n">
        <v>23</v>
      </c>
      <c r="N3" t="n">
        <v>14.83</v>
      </c>
      <c r="O3" t="n">
        <v>13520.81</v>
      </c>
      <c r="P3" t="n">
        <v>41.17</v>
      </c>
      <c r="Q3" t="n">
        <v>203.59</v>
      </c>
      <c r="R3" t="n">
        <v>29.18</v>
      </c>
      <c r="S3" t="n">
        <v>13.05</v>
      </c>
      <c r="T3" t="n">
        <v>7668.57</v>
      </c>
      <c r="U3" t="n">
        <v>0.45</v>
      </c>
      <c r="V3" t="n">
        <v>0.83</v>
      </c>
      <c r="W3" t="n">
        <v>0.09</v>
      </c>
      <c r="X3" t="n">
        <v>0.48</v>
      </c>
      <c r="Y3" t="n">
        <v>1</v>
      </c>
      <c r="Z3" t="n">
        <v>10</v>
      </c>
      <c r="AA3" t="n">
        <v>91.08925625700311</v>
      </c>
      <c r="AB3" t="n">
        <v>124.6323389851497</v>
      </c>
      <c r="AC3" t="n">
        <v>112.7376034750261</v>
      </c>
      <c r="AD3" t="n">
        <v>91089.25625700312</v>
      </c>
      <c r="AE3" t="n">
        <v>124632.3389851497</v>
      </c>
      <c r="AF3" t="n">
        <v>3.62212672064524e-06</v>
      </c>
      <c r="AG3" t="n">
        <v>7</v>
      </c>
      <c r="AH3" t="n">
        <v>112737.6034750261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14.5284</v>
      </c>
      <c r="E4" t="n">
        <v>6.88</v>
      </c>
      <c r="F4" t="n">
        <v>4.4</v>
      </c>
      <c r="G4" t="n">
        <v>13.21</v>
      </c>
      <c r="H4" t="n">
        <v>0.24</v>
      </c>
      <c r="I4" t="n">
        <v>20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39.66</v>
      </c>
      <c r="Q4" t="n">
        <v>203.59</v>
      </c>
      <c r="R4" t="n">
        <v>25.09</v>
      </c>
      <c r="S4" t="n">
        <v>13.05</v>
      </c>
      <c r="T4" t="n">
        <v>5649.91</v>
      </c>
      <c r="U4" t="n">
        <v>0.52</v>
      </c>
      <c r="V4" t="n">
        <v>0.85</v>
      </c>
      <c r="W4" t="n">
        <v>0.09</v>
      </c>
      <c r="X4" t="n">
        <v>0.36</v>
      </c>
      <c r="Y4" t="n">
        <v>1</v>
      </c>
      <c r="Z4" t="n">
        <v>10</v>
      </c>
      <c r="AA4" t="n">
        <v>80.03268092541079</v>
      </c>
      <c r="AB4" t="n">
        <v>109.5042448347949</v>
      </c>
      <c r="AC4" t="n">
        <v>99.05331339796295</v>
      </c>
      <c r="AD4" t="n">
        <v>80032.68092541079</v>
      </c>
      <c r="AE4" t="n">
        <v>109504.2448347949</v>
      </c>
      <c r="AF4" t="n">
        <v>3.744899755070225e-06</v>
      </c>
      <c r="AG4" t="n">
        <v>6</v>
      </c>
      <c r="AH4" t="n">
        <v>99053.31339796295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14.7215</v>
      </c>
      <c r="E5" t="n">
        <v>6.79</v>
      </c>
      <c r="F5" t="n">
        <v>4.38</v>
      </c>
      <c r="G5" t="n">
        <v>15.45</v>
      </c>
      <c r="H5" t="n">
        <v>0.28</v>
      </c>
      <c r="I5" t="n">
        <v>17</v>
      </c>
      <c r="J5" t="n">
        <v>108.37</v>
      </c>
      <c r="K5" t="n">
        <v>41.65</v>
      </c>
      <c r="L5" t="n">
        <v>1.75</v>
      </c>
      <c r="M5" t="n">
        <v>15</v>
      </c>
      <c r="N5" t="n">
        <v>14.97</v>
      </c>
      <c r="O5" t="n">
        <v>13599.17</v>
      </c>
      <c r="P5" t="n">
        <v>39.01</v>
      </c>
      <c r="Q5" t="n">
        <v>203.56</v>
      </c>
      <c r="R5" t="n">
        <v>24.66</v>
      </c>
      <c r="S5" t="n">
        <v>13.05</v>
      </c>
      <c r="T5" t="n">
        <v>5452.04</v>
      </c>
      <c r="U5" t="n">
        <v>0.53</v>
      </c>
      <c r="V5" t="n">
        <v>0.85</v>
      </c>
      <c r="W5" t="n">
        <v>0.08</v>
      </c>
      <c r="X5" t="n">
        <v>0.34</v>
      </c>
      <c r="Y5" t="n">
        <v>1</v>
      </c>
      <c r="Z5" t="n">
        <v>10</v>
      </c>
      <c r="AA5" t="n">
        <v>79.48798146295654</v>
      </c>
      <c r="AB5" t="n">
        <v>108.7589629998211</v>
      </c>
      <c r="AC5" t="n">
        <v>98.37916021530916</v>
      </c>
      <c r="AD5" t="n">
        <v>79487.98146295654</v>
      </c>
      <c r="AE5" t="n">
        <v>108758.9629998211</v>
      </c>
      <c r="AF5" t="n">
        <v>3.794674000183524e-06</v>
      </c>
      <c r="AG5" t="n">
        <v>6</v>
      </c>
      <c r="AH5" t="n">
        <v>98379.16021530915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14.9396</v>
      </c>
      <c r="E6" t="n">
        <v>6.69</v>
      </c>
      <c r="F6" t="n">
        <v>4.32</v>
      </c>
      <c r="G6" t="n">
        <v>17.3</v>
      </c>
      <c r="H6" t="n">
        <v>0.32</v>
      </c>
      <c r="I6" t="n">
        <v>15</v>
      </c>
      <c r="J6" t="n">
        <v>108.68</v>
      </c>
      <c r="K6" t="n">
        <v>41.65</v>
      </c>
      <c r="L6" t="n">
        <v>2</v>
      </c>
      <c r="M6" t="n">
        <v>13</v>
      </c>
      <c r="N6" t="n">
        <v>15.03</v>
      </c>
      <c r="O6" t="n">
        <v>13638.32</v>
      </c>
      <c r="P6" t="n">
        <v>38.17</v>
      </c>
      <c r="Q6" t="n">
        <v>203.56</v>
      </c>
      <c r="R6" t="n">
        <v>22.9</v>
      </c>
      <c r="S6" t="n">
        <v>13.05</v>
      </c>
      <c r="T6" t="n">
        <v>4582.46</v>
      </c>
      <c r="U6" t="n">
        <v>0.57</v>
      </c>
      <c r="V6" t="n">
        <v>0.86</v>
      </c>
      <c r="W6" t="n">
        <v>0.08</v>
      </c>
      <c r="X6" t="n">
        <v>0.28</v>
      </c>
      <c r="Y6" t="n">
        <v>1</v>
      </c>
      <c r="Z6" t="n">
        <v>10</v>
      </c>
      <c r="AA6" t="n">
        <v>78.79967545017146</v>
      </c>
      <c r="AB6" t="n">
        <v>107.8171923472108</v>
      </c>
      <c r="AC6" t="n">
        <v>97.52727083200033</v>
      </c>
      <c r="AD6" t="n">
        <v>78799.67545017146</v>
      </c>
      <c r="AE6" t="n">
        <v>107817.1923472108</v>
      </c>
      <c r="AF6" t="n">
        <v>3.850892347460638e-06</v>
      </c>
      <c r="AG6" t="n">
        <v>6</v>
      </c>
      <c r="AH6" t="n">
        <v>97527.27083200033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15.1375</v>
      </c>
      <c r="E7" t="n">
        <v>6.61</v>
      </c>
      <c r="F7" t="n">
        <v>4.28</v>
      </c>
      <c r="G7" t="n">
        <v>19.76</v>
      </c>
      <c r="H7" t="n">
        <v>0.36</v>
      </c>
      <c r="I7" t="n">
        <v>13</v>
      </c>
      <c r="J7" t="n">
        <v>109</v>
      </c>
      <c r="K7" t="n">
        <v>41.65</v>
      </c>
      <c r="L7" t="n">
        <v>2.25</v>
      </c>
      <c r="M7" t="n">
        <v>11</v>
      </c>
      <c r="N7" t="n">
        <v>15.1</v>
      </c>
      <c r="O7" t="n">
        <v>13677.51</v>
      </c>
      <c r="P7" t="n">
        <v>37.47</v>
      </c>
      <c r="Q7" t="n">
        <v>203.56</v>
      </c>
      <c r="R7" t="n">
        <v>21.53</v>
      </c>
      <c r="S7" t="n">
        <v>13.05</v>
      </c>
      <c r="T7" t="n">
        <v>3904.84</v>
      </c>
      <c r="U7" t="n">
        <v>0.61</v>
      </c>
      <c r="V7" t="n">
        <v>0.87</v>
      </c>
      <c r="W7" t="n">
        <v>0.08</v>
      </c>
      <c r="X7" t="n">
        <v>0.24</v>
      </c>
      <c r="Y7" t="n">
        <v>1</v>
      </c>
      <c r="Z7" t="n">
        <v>10</v>
      </c>
      <c r="AA7" t="n">
        <v>78.23425245160017</v>
      </c>
      <c r="AB7" t="n">
        <v>107.0435556558638</v>
      </c>
      <c r="AC7" t="n">
        <v>96.82746894066928</v>
      </c>
      <c r="AD7" t="n">
        <v>78234.25245160017</v>
      </c>
      <c r="AE7" t="n">
        <v>107043.5556558638</v>
      </c>
      <c r="AF7" t="n">
        <v>3.90190386018939e-06</v>
      </c>
      <c r="AG7" t="n">
        <v>6</v>
      </c>
      <c r="AH7" t="n">
        <v>96827.46894066928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15.2387</v>
      </c>
      <c r="E8" t="n">
        <v>6.56</v>
      </c>
      <c r="F8" t="n">
        <v>4.26</v>
      </c>
      <c r="G8" t="n">
        <v>21.3</v>
      </c>
      <c r="H8" t="n">
        <v>0.4</v>
      </c>
      <c r="I8" t="n">
        <v>12</v>
      </c>
      <c r="J8" t="n">
        <v>109.32</v>
      </c>
      <c r="K8" t="n">
        <v>41.65</v>
      </c>
      <c r="L8" t="n">
        <v>2.5</v>
      </c>
      <c r="M8" t="n">
        <v>10</v>
      </c>
      <c r="N8" t="n">
        <v>15.17</v>
      </c>
      <c r="O8" t="n">
        <v>13716.72</v>
      </c>
      <c r="P8" t="n">
        <v>36.7</v>
      </c>
      <c r="Q8" t="n">
        <v>203.56</v>
      </c>
      <c r="R8" t="n">
        <v>20.86</v>
      </c>
      <c r="S8" t="n">
        <v>13.05</v>
      </c>
      <c r="T8" t="n">
        <v>3577.19</v>
      </c>
      <c r="U8" t="n">
        <v>0.63</v>
      </c>
      <c r="V8" t="n">
        <v>0.88</v>
      </c>
      <c r="W8" t="n">
        <v>0.07000000000000001</v>
      </c>
      <c r="X8" t="n">
        <v>0.22</v>
      </c>
      <c r="Y8" t="n">
        <v>1</v>
      </c>
      <c r="Z8" t="n">
        <v>10</v>
      </c>
      <c r="AA8" t="n">
        <v>77.80425499852974</v>
      </c>
      <c r="AB8" t="n">
        <v>106.4552141704243</v>
      </c>
      <c r="AC8" t="n">
        <v>96.29527794085752</v>
      </c>
      <c r="AD8" t="n">
        <v>77804.25499852974</v>
      </c>
      <c r="AE8" t="n">
        <v>106455.2141704243</v>
      </c>
      <c r="AF8" t="n">
        <v>3.927989585748509e-06</v>
      </c>
      <c r="AG8" t="n">
        <v>6</v>
      </c>
      <c r="AH8" t="n">
        <v>96295.27794085752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15.3296</v>
      </c>
      <c r="E9" t="n">
        <v>6.52</v>
      </c>
      <c r="F9" t="n">
        <v>4.24</v>
      </c>
      <c r="G9" t="n">
        <v>23.14</v>
      </c>
      <c r="H9" t="n">
        <v>0.44</v>
      </c>
      <c r="I9" t="n">
        <v>11</v>
      </c>
      <c r="J9" t="n">
        <v>109.64</v>
      </c>
      <c r="K9" t="n">
        <v>41.65</v>
      </c>
      <c r="L9" t="n">
        <v>2.75</v>
      </c>
      <c r="M9" t="n">
        <v>9</v>
      </c>
      <c r="N9" t="n">
        <v>15.24</v>
      </c>
      <c r="O9" t="n">
        <v>13755.95</v>
      </c>
      <c r="P9" t="n">
        <v>36.43</v>
      </c>
      <c r="Q9" t="n">
        <v>203.64</v>
      </c>
      <c r="R9" t="n">
        <v>20.29</v>
      </c>
      <c r="S9" t="n">
        <v>13.05</v>
      </c>
      <c r="T9" t="n">
        <v>3297.33</v>
      </c>
      <c r="U9" t="n">
        <v>0.64</v>
      </c>
      <c r="V9" t="n">
        <v>0.88</v>
      </c>
      <c r="W9" t="n">
        <v>0.07000000000000001</v>
      </c>
      <c r="X9" t="n">
        <v>0.2</v>
      </c>
      <c r="Y9" t="n">
        <v>1</v>
      </c>
      <c r="Z9" t="n">
        <v>10</v>
      </c>
      <c r="AA9" t="n">
        <v>77.56981059203076</v>
      </c>
      <c r="AB9" t="n">
        <v>106.1344369904953</v>
      </c>
      <c r="AC9" t="n">
        <v>96.00511528476726</v>
      </c>
      <c r="AD9" t="n">
        <v>77569.81059203076</v>
      </c>
      <c r="AE9" t="n">
        <v>106134.4369904953</v>
      </c>
      <c r="AF9" t="n">
        <v>3.951420341216137e-06</v>
      </c>
      <c r="AG9" t="n">
        <v>6</v>
      </c>
      <c r="AH9" t="n">
        <v>96005.11528476726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15.4879</v>
      </c>
      <c r="E10" t="n">
        <v>6.46</v>
      </c>
      <c r="F10" t="n">
        <v>4.2</v>
      </c>
      <c r="G10" t="n">
        <v>25.19</v>
      </c>
      <c r="H10" t="n">
        <v>0.48</v>
      </c>
      <c r="I10" t="n">
        <v>10</v>
      </c>
      <c r="J10" t="n">
        <v>109.96</v>
      </c>
      <c r="K10" t="n">
        <v>41.65</v>
      </c>
      <c r="L10" t="n">
        <v>3</v>
      </c>
      <c r="M10" t="n">
        <v>8</v>
      </c>
      <c r="N10" t="n">
        <v>15.31</v>
      </c>
      <c r="O10" t="n">
        <v>13795.21</v>
      </c>
      <c r="P10" t="n">
        <v>35.45</v>
      </c>
      <c r="Q10" t="n">
        <v>203.59</v>
      </c>
      <c r="R10" t="n">
        <v>18.99</v>
      </c>
      <c r="S10" t="n">
        <v>13.05</v>
      </c>
      <c r="T10" t="n">
        <v>2648.37</v>
      </c>
      <c r="U10" t="n">
        <v>0.6899999999999999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76.98211167369055</v>
      </c>
      <c r="AB10" t="n">
        <v>105.3303214029763</v>
      </c>
      <c r="AC10" t="n">
        <v>95.27774336033744</v>
      </c>
      <c r="AD10" t="n">
        <v>76982.11167369055</v>
      </c>
      <c r="AE10" t="n">
        <v>105330.3214029763</v>
      </c>
      <c r="AF10" t="n">
        <v>3.992224396117407e-06</v>
      </c>
      <c r="AG10" t="n">
        <v>6</v>
      </c>
      <c r="AH10" t="n">
        <v>95277.74336033744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15.5092</v>
      </c>
      <c r="E11" t="n">
        <v>6.45</v>
      </c>
      <c r="F11" t="n">
        <v>4.21</v>
      </c>
      <c r="G11" t="n">
        <v>28.08</v>
      </c>
      <c r="H11" t="n">
        <v>0.52</v>
      </c>
      <c r="I11" t="n">
        <v>9</v>
      </c>
      <c r="J11" t="n">
        <v>110.27</v>
      </c>
      <c r="K11" t="n">
        <v>41.65</v>
      </c>
      <c r="L11" t="n">
        <v>3.25</v>
      </c>
      <c r="M11" t="n">
        <v>7</v>
      </c>
      <c r="N11" t="n">
        <v>15.37</v>
      </c>
      <c r="O11" t="n">
        <v>13834.5</v>
      </c>
      <c r="P11" t="n">
        <v>35.16</v>
      </c>
      <c r="Q11" t="n">
        <v>203.56</v>
      </c>
      <c r="R11" t="n">
        <v>19.41</v>
      </c>
      <c r="S11" t="n">
        <v>13.05</v>
      </c>
      <c r="T11" t="n">
        <v>2866.31</v>
      </c>
      <c r="U11" t="n">
        <v>0.67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76.86884508222104</v>
      </c>
      <c r="AB11" t="n">
        <v>105.1753450555584</v>
      </c>
      <c r="AC11" t="n">
        <v>95.13755773800644</v>
      </c>
      <c r="AD11" t="n">
        <v>76868.84508222104</v>
      </c>
      <c r="AE11" t="n">
        <v>105175.3450555584</v>
      </c>
      <c r="AF11" t="n">
        <v>3.997714771160976e-06</v>
      </c>
      <c r="AG11" t="n">
        <v>6</v>
      </c>
      <c r="AH11" t="n">
        <v>95137.55773800644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15.5126</v>
      </c>
      <c r="E12" t="n">
        <v>6.45</v>
      </c>
      <c r="F12" t="n">
        <v>4.21</v>
      </c>
      <c r="G12" t="n">
        <v>28.07</v>
      </c>
      <c r="H12" t="n">
        <v>0.5600000000000001</v>
      </c>
      <c r="I12" t="n">
        <v>9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34.76</v>
      </c>
      <c r="Q12" t="n">
        <v>203.57</v>
      </c>
      <c r="R12" t="n">
        <v>19.32</v>
      </c>
      <c r="S12" t="n">
        <v>13.05</v>
      </c>
      <c r="T12" t="n">
        <v>2818.2</v>
      </c>
      <c r="U12" t="n">
        <v>0.68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76.72459477043863</v>
      </c>
      <c r="AB12" t="n">
        <v>104.9779754151032</v>
      </c>
      <c r="AC12" t="n">
        <v>94.95902477902617</v>
      </c>
      <c r="AD12" t="n">
        <v>76724.59477043863</v>
      </c>
      <c r="AE12" t="n">
        <v>104977.9754151032</v>
      </c>
      <c r="AF12" t="n">
        <v>3.998591169055255e-06</v>
      </c>
      <c r="AG12" t="n">
        <v>6</v>
      </c>
      <c r="AH12" t="n">
        <v>94959.02477902616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15.6515</v>
      </c>
      <c r="E13" t="n">
        <v>6.39</v>
      </c>
      <c r="F13" t="n">
        <v>4.18</v>
      </c>
      <c r="G13" t="n">
        <v>31.31</v>
      </c>
      <c r="H13" t="n">
        <v>0.6</v>
      </c>
      <c r="I13" t="n">
        <v>8</v>
      </c>
      <c r="J13" t="n">
        <v>110.91</v>
      </c>
      <c r="K13" t="n">
        <v>41.65</v>
      </c>
      <c r="L13" t="n">
        <v>3.75</v>
      </c>
      <c r="M13" t="n">
        <v>6</v>
      </c>
      <c r="N13" t="n">
        <v>15.51</v>
      </c>
      <c r="O13" t="n">
        <v>13913.15</v>
      </c>
      <c r="P13" t="n">
        <v>33.93</v>
      </c>
      <c r="Q13" t="n">
        <v>203.57</v>
      </c>
      <c r="R13" t="n">
        <v>18.23</v>
      </c>
      <c r="S13" t="n">
        <v>13.05</v>
      </c>
      <c r="T13" t="n">
        <v>2277.79</v>
      </c>
      <c r="U13" t="n">
        <v>0.72</v>
      </c>
      <c r="V13" t="n">
        <v>0.89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76.23890031232334</v>
      </c>
      <c r="AB13" t="n">
        <v>104.313426830183</v>
      </c>
      <c r="AC13" t="n">
        <v>94.35789977835071</v>
      </c>
      <c r="AD13" t="n">
        <v>76238.90031232334</v>
      </c>
      <c r="AE13" t="n">
        <v>104313.426830183</v>
      </c>
      <c r="AF13" t="n">
        <v>4.034394600677406e-06</v>
      </c>
      <c r="AG13" t="n">
        <v>6</v>
      </c>
      <c r="AH13" t="n">
        <v>94357.89977835071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15.7819</v>
      </c>
      <c r="E14" t="n">
        <v>6.34</v>
      </c>
      <c r="F14" t="n">
        <v>4.14</v>
      </c>
      <c r="G14" t="n">
        <v>35.53</v>
      </c>
      <c r="H14" t="n">
        <v>0.63</v>
      </c>
      <c r="I14" t="n">
        <v>7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33.03</v>
      </c>
      <c r="Q14" t="n">
        <v>203.56</v>
      </c>
      <c r="R14" t="n">
        <v>17.07</v>
      </c>
      <c r="S14" t="n">
        <v>13.05</v>
      </c>
      <c r="T14" t="n">
        <v>1702.66</v>
      </c>
      <c r="U14" t="n">
        <v>0.76</v>
      </c>
      <c r="V14" t="n">
        <v>0.9</v>
      </c>
      <c r="W14" t="n">
        <v>0.07000000000000001</v>
      </c>
      <c r="X14" t="n">
        <v>0.1</v>
      </c>
      <c r="Y14" t="n">
        <v>1</v>
      </c>
      <c r="Z14" t="n">
        <v>10</v>
      </c>
      <c r="AA14" t="n">
        <v>75.73364397650438</v>
      </c>
      <c r="AB14" t="n">
        <v>103.6221128211795</v>
      </c>
      <c r="AC14" t="n">
        <v>93.73256380810095</v>
      </c>
      <c r="AD14" t="n">
        <v>75733.64397650438</v>
      </c>
      <c r="AE14" t="n">
        <v>103622.1128211795</v>
      </c>
      <c r="AF14" t="n">
        <v>4.06800703756386e-06</v>
      </c>
      <c r="AG14" t="n">
        <v>6</v>
      </c>
      <c r="AH14" t="n">
        <v>93732.56380810095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15.6945</v>
      </c>
      <c r="E15" t="n">
        <v>6.37</v>
      </c>
      <c r="F15" t="n">
        <v>4.18</v>
      </c>
      <c r="G15" t="n">
        <v>35.83</v>
      </c>
      <c r="H15" t="n">
        <v>0.67</v>
      </c>
      <c r="I15" t="n">
        <v>7</v>
      </c>
      <c r="J15" t="n">
        <v>111.55</v>
      </c>
      <c r="K15" t="n">
        <v>41.65</v>
      </c>
      <c r="L15" t="n">
        <v>4.25</v>
      </c>
      <c r="M15" t="n">
        <v>5</v>
      </c>
      <c r="N15" t="n">
        <v>15.65</v>
      </c>
      <c r="O15" t="n">
        <v>13991.91</v>
      </c>
      <c r="P15" t="n">
        <v>33.11</v>
      </c>
      <c r="Q15" t="n">
        <v>203.56</v>
      </c>
      <c r="R15" t="n">
        <v>18.44</v>
      </c>
      <c r="S15" t="n">
        <v>13.05</v>
      </c>
      <c r="T15" t="n">
        <v>2389.53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75.90721081395012</v>
      </c>
      <c r="AB15" t="n">
        <v>103.859594625401</v>
      </c>
      <c r="AC15" t="n">
        <v>93.94738068223552</v>
      </c>
      <c r="AD15" t="n">
        <v>75907.21081395012</v>
      </c>
      <c r="AE15" t="n">
        <v>103859.594625401</v>
      </c>
      <c r="AF15" t="n">
        <v>4.045478456399166e-06</v>
      </c>
      <c r="AG15" t="n">
        <v>6</v>
      </c>
      <c r="AH15" t="n">
        <v>93947.38068223553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15.7171</v>
      </c>
      <c r="E16" t="n">
        <v>6.36</v>
      </c>
      <c r="F16" t="n">
        <v>4.17</v>
      </c>
      <c r="G16" t="n">
        <v>35.75</v>
      </c>
      <c r="H16" t="n">
        <v>0.71</v>
      </c>
      <c r="I16" t="n">
        <v>7</v>
      </c>
      <c r="J16" t="n">
        <v>111.87</v>
      </c>
      <c r="K16" t="n">
        <v>41.65</v>
      </c>
      <c r="L16" t="n">
        <v>4.5</v>
      </c>
      <c r="M16" t="n">
        <v>5</v>
      </c>
      <c r="N16" t="n">
        <v>15.72</v>
      </c>
      <c r="O16" t="n">
        <v>14031.33</v>
      </c>
      <c r="P16" t="n">
        <v>32.26</v>
      </c>
      <c r="Q16" t="n">
        <v>203.62</v>
      </c>
      <c r="R16" t="n">
        <v>18.18</v>
      </c>
      <c r="S16" t="n">
        <v>13.05</v>
      </c>
      <c r="T16" t="n">
        <v>2260.91</v>
      </c>
      <c r="U16" t="n">
        <v>0.72</v>
      </c>
      <c r="V16" t="n">
        <v>0.9</v>
      </c>
      <c r="W16" t="n">
        <v>0.06</v>
      </c>
      <c r="X16" t="n">
        <v>0.13</v>
      </c>
      <c r="Y16" t="n">
        <v>1</v>
      </c>
      <c r="Z16" t="n">
        <v>10</v>
      </c>
      <c r="AA16" t="n">
        <v>75.57544828105686</v>
      </c>
      <c r="AB16" t="n">
        <v>103.4056624915667</v>
      </c>
      <c r="AC16" t="n">
        <v>93.53677119415647</v>
      </c>
      <c r="AD16" t="n">
        <v>75575.44828105686</v>
      </c>
      <c r="AE16" t="n">
        <v>103405.6624915667</v>
      </c>
      <c r="AF16" t="n">
        <v>4.051303924755253e-06</v>
      </c>
      <c r="AG16" t="n">
        <v>6</v>
      </c>
      <c r="AH16" t="n">
        <v>93536.77119415648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15.8437</v>
      </c>
      <c r="E17" t="n">
        <v>6.31</v>
      </c>
      <c r="F17" t="n">
        <v>4.14</v>
      </c>
      <c r="G17" t="n">
        <v>41.42</v>
      </c>
      <c r="H17" t="n">
        <v>0.75</v>
      </c>
      <c r="I17" t="n">
        <v>6</v>
      </c>
      <c r="J17" t="n">
        <v>112.19</v>
      </c>
      <c r="K17" t="n">
        <v>41.65</v>
      </c>
      <c r="L17" t="n">
        <v>4.75</v>
      </c>
      <c r="M17" t="n">
        <v>4</v>
      </c>
      <c r="N17" t="n">
        <v>15.79</v>
      </c>
      <c r="O17" t="n">
        <v>14070.77</v>
      </c>
      <c r="P17" t="n">
        <v>31.77</v>
      </c>
      <c r="Q17" t="n">
        <v>203.56</v>
      </c>
      <c r="R17" t="n">
        <v>17.25</v>
      </c>
      <c r="S17" t="n">
        <v>13.05</v>
      </c>
      <c r="T17" t="n">
        <v>1797.51</v>
      </c>
      <c r="U17" t="n">
        <v>0.76</v>
      </c>
      <c r="V17" t="n">
        <v>0.9</v>
      </c>
      <c r="W17" t="n">
        <v>0.06</v>
      </c>
      <c r="X17" t="n">
        <v>0.1</v>
      </c>
      <c r="Y17" t="n">
        <v>1</v>
      </c>
      <c r="Z17" t="n">
        <v>10</v>
      </c>
      <c r="AA17" t="n">
        <v>75.23540725375314</v>
      </c>
      <c r="AB17" t="n">
        <v>102.9404033564586</v>
      </c>
      <c r="AC17" t="n">
        <v>93.11591573790764</v>
      </c>
      <c r="AD17" t="n">
        <v>75235.40725375313</v>
      </c>
      <c r="AE17" t="n">
        <v>102940.4033564586</v>
      </c>
      <c r="AF17" t="n">
        <v>4.083936858112807e-06</v>
      </c>
      <c r="AG17" t="n">
        <v>6</v>
      </c>
      <c r="AH17" t="n">
        <v>93115.91573790764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15.8793</v>
      </c>
      <c r="E18" t="n">
        <v>6.3</v>
      </c>
      <c r="F18" t="n">
        <v>4.13</v>
      </c>
      <c r="G18" t="n">
        <v>41.28</v>
      </c>
      <c r="H18" t="n">
        <v>0.78</v>
      </c>
      <c r="I18" t="n">
        <v>6</v>
      </c>
      <c r="J18" t="n">
        <v>112.51</v>
      </c>
      <c r="K18" t="n">
        <v>41.65</v>
      </c>
      <c r="L18" t="n">
        <v>5</v>
      </c>
      <c r="M18" t="n">
        <v>4</v>
      </c>
      <c r="N18" t="n">
        <v>15.86</v>
      </c>
      <c r="O18" t="n">
        <v>14110.24</v>
      </c>
      <c r="P18" t="n">
        <v>31.18</v>
      </c>
      <c r="Q18" t="n">
        <v>203.56</v>
      </c>
      <c r="R18" t="n">
        <v>16.6</v>
      </c>
      <c r="S18" t="n">
        <v>13.05</v>
      </c>
      <c r="T18" t="n">
        <v>1474.61</v>
      </c>
      <c r="U18" t="n">
        <v>0.79</v>
      </c>
      <c r="V18" t="n">
        <v>0.91</v>
      </c>
      <c r="W18" t="n">
        <v>0.07000000000000001</v>
      </c>
      <c r="X18" t="n">
        <v>0.09</v>
      </c>
      <c r="Y18" t="n">
        <v>1</v>
      </c>
      <c r="Z18" t="n">
        <v>10</v>
      </c>
      <c r="AA18" t="n">
        <v>74.98376363326139</v>
      </c>
      <c r="AB18" t="n">
        <v>102.596093453169</v>
      </c>
      <c r="AC18" t="n">
        <v>92.80446628854587</v>
      </c>
      <c r="AD18" t="n">
        <v>74983.76363326139</v>
      </c>
      <c r="AE18" t="n">
        <v>102596.093453169</v>
      </c>
      <c r="AF18" t="n">
        <v>4.09311325959408e-06</v>
      </c>
      <c r="AG18" t="n">
        <v>6</v>
      </c>
      <c r="AH18" t="n">
        <v>92804.46628854587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15.8632</v>
      </c>
      <c r="E19" t="n">
        <v>6.3</v>
      </c>
      <c r="F19" t="n">
        <v>4.13</v>
      </c>
      <c r="G19" t="n">
        <v>41.34</v>
      </c>
      <c r="H19" t="n">
        <v>0.82</v>
      </c>
      <c r="I19" t="n">
        <v>6</v>
      </c>
      <c r="J19" t="n">
        <v>112.83</v>
      </c>
      <c r="K19" t="n">
        <v>41.65</v>
      </c>
      <c r="L19" t="n">
        <v>5.25</v>
      </c>
      <c r="M19" t="n">
        <v>2</v>
      </c>
      <c r="N19" t="n">
        <v>15.93</v>
      </c>
      <c r="O19" t="n">
        <v>14149.74</v>
      </c>
      <c r="P19" t="n">
        <v>30.63</v>
      </c>
      <c r="Q19" t="n">
        <v>203.56</v>
      </c>
      <c r="R19" t="n">
        <v>16.93</v>
      </c>
      <c r="S19" t="n">
        <v>13.05</v>
      </c>
      <c r="T19" t="n">
        <v>1640.66</v>
      </c>
      <c r="U19" t="n">
        <v>0.77</v>
      </c>
      <c r="V19" t="n">
        <v>0.9</v>
      </c>
      <c r="W19" t="n">
        <v>0.06</v>
      </c>
      <c r="X19" t="n">
        <v>0.09</v>
      </c>
      <c r="Y19" t="n">
        <v>1</v>
      </c>
      <c r="Z19" t="n">
        <v>10</v>
      </c>
      <c r="AA19" t="n">
        <v>74.8113531796479</v>
      </c>
      <c r="AB19" t="n">
        <v>102.3601938643227</v>
      </c>
      <c r="AC19" t="n">
        <v>92.59108062537186</v>
      </c>
      <c r="AD19" t="n">
        <v>74811.35317964789</v>
      </c>
      <c r="AE19" t="n">
        <v>102360.1938643227</v>
      </c>
      <c r="AF19" t="n">
        <v>4.088963257800584e-06</v>
      </c>
      <c r="AG19" t="n">
        <v>6</v>
      </c>
      <c r="AH19" t="n">
        <v>92591.08062537186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15.8367</v>
      </c>
      <c r="E20" t="n">
        <v>6.31</v>
      </c>
      <c r="F20" t="n">
        <v>4.14</v>
      </c>
      <c r="G20" t="n">
        <v>41.45</v>
      </c>
      <c r="H20" t="n">
        <v>0.86</v>
      </c>
      <c r="I20" t="n">
        <v>6</v>
      </c>
      <c r="J20" t="n">
        <v>113.15</v>
      </c>
      <c r="K20" t="n">
        <v>41.65</v>
      </c>
      <c r="L20" t="n">
        <v>5.5</v>
      </c>
      <c r="M20" t="n">
        <v>1</v>
      </c>
      <c r="N20" t="n">
        <v>16</v>
      </c>
      <c r="O20" t="n">
        <v>14189.26</v>
      </c>
      <c r="P20" t="n">
        <v>30.48</v>
      </c>
      <c r="Q20" t="n">
        <v>203.56</v>
      </c>
      <c r="R20" t="n">
        <v>17.21</v>
      </c>
      <c r="S20" t="n">
        <v>13.05</v>
      </c>
      <c r="T20" t="n">
        <v>1779.6</v>
      </c>
      <c r="U20" t="n">
        <v>0.76</v>
      </c>
      <c r="V20" t="n">
        <v>0.9</v>
      </c>
      <c r="W20" t="n">
        <v>0.07000000000000001</v>
      </c>
      <c r="X20" t="n">
        <v>0.1</v>
      </c>
      <c r="Y20" t="n">
        <v>1</v>
      </c>
      <c r="Z20" t="n">
        <v>10</v>
      </c>
      <c r="AA20" t="n">
        <v>74.79932211464421</v>
      </c>
      <c r="AB20" t="n">
        <v>102.3437324304116</v>
      </c>
      <c r="AC20" t="n">
        <v>92.57619024760942</v>
      </c>
      <c r="AD20" t="n">
        <v>74799.32211464421</v>
      </c>
      <c r="AE20" t="n">
        <v>102343.7324304116</v>
      </c>
      <c r="AF20" t="n">
        <v>4.08213250950694e-06</v>
      </c>
      <c r="AG20" t="n">
        <v>6</v>
      </c>
      <c r="AH20" t="n">
        <v>92576.19024760941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15.8346</v>
      </c>
      <c r="E21" t="n">
        <v>6.32</v>
      </c>
      <c r="F21" t="n">
        <v>4.15</v>
      </c>
      <c r="G21" t="n">
        <v>41.46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0</v>
      </c>
      <c r="N21" t="n">
        <v>16.07</v>
      </c>
      <c r="O21" t="n">
        <v>14228.81</v>
      </c>
      <c r="P21" t="n">
        <v>30.55</v>
      </c>
      <c r="Q21" t="n">
        <v>203.56</v>
      </c>
      <c r="R21" t="n">
        <v>17.19</v>
      </c>
      <c r="S21" t="n">
        <v>13.05</v>
      </c>
      <c r="T21" t="n">
        <v>1770.54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74.83845975083662</v>
      </c>
      <c r="AB21" t="n">
        <v>102.3972822708807</v>
      </c>
      <c r="AC21" t="n">
        <v>92.62462936646182</v>
      </c>
      <c r="AD21" t="n">
        <v>74838.45975083661</v>
      </c>
      <c r="AE21" t="n">
        <v>102397.2822708807</v>
      </c>
      <c r="AF21" t="n">
        <v>4.08159120492518e-06</v>
      </c>
      <c r="AG21" t="n">
        <v>6</v>
      </c>
      <c r="AH21" t="n">
        <v>92624.62936646181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8.353400000000001</v>
      </c>
      <c r="E2" t="n">
        <v>11.97</v>
      </c>
      <c r="F2" t="n">
        <v>5.47</v>
      </c>
      <c r="G2" t="n">
        <v>4.75</v>
      </c>
      <c r="H2" t="n">
        <v>0.06</v>
      </c>
      <c r="I2" t="n">
        <v>69</v>
      </c>
      <c r="J2" t="n">
        <v>274.09</v>
      </c>
      <c r="K2" t="n">
        <v>60.56</v>
      </c>
      <c r="L2" t="n">
        <v>1</v>
      </c>
      <c r="M2" t="n">
        <v>67</v>
      </c>
      <c r="N2" t="n">
        <v>72.53</v>
      </c>
      <c r="O2" t="n">
        <v>34038.11</v>
      </c>
      <c r="P2" t="n">
        <v>94.09999999999999</v>
      </c>
      <c r="Q2" t="n">
        <v>203.66</v>
      </c>
      <c r="R2" t="n">
        <v>58.5</v>
      </c>
      <c r="S2" t="n">
        <v>13.05</v>
      </c>
      <c r="T2" t="n">
        <v>22108.98</v>
      </c>
      <c r="U2" t="n">
        <v>0.22</v>
      </c>
      <c r="V2" t="n">
        <v>0.68</v>
      </c>
      <c r="W2" t="n">
        <v>0.17</v>
      </c>
      <c r="X2" t="n">
        <v>1.42</v>
      </c>
      <c r="Y2" t="n">
        <v>1</v>
      </c>
      <c r="Z2" t="n">
        <v>10</v>
      </c>
      <c r="AA2" t="n">
        <v>204.6646624329157</v>
      </c>
      <c r="AB2" t="n">
        <v>280.0312203082458</v>
      </c>
      <c r="AC2" t="n">
        <v>253.3054336683952</v>
      </c>
      <c r="AD2" t="n">
        <v>204664.6624329157</v>
      </c>
      <c r="AE2" t="n">
        <v>280031.2203082459</v>
      </c>
      <c r="AF2" t="n">
        <v>1.845891066737213e-06</v>
      </c>
      <c r="AG2" t="n">
        <v>11</v>
      </c>
      <c r="AH2" t="n">
        <v>253305.4336683952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9.4046</v>
      </c>
      <c r="E3" t="n">
        <v>10.63</v>
      </c>
      <c r="F3" t="n">
        <v>5.07</v>
      </c>
      <c r="G3" t="n">
        <v>5.96</v>
      </c>
      <c r="H3" t="n">
        <v>0.08</v>
      </c>
      <c r="I3" t="n">
        <v>51</v>
      </c>
      <c r="J3" t="n">
        <v>274.57</v>
      </c>
      <c r="K3" t="n">
        <v>60.56</v>
      </c>
      <c r="L3" t="n">
        <v>1.25</v>
      </c>
      <c r="M3" t="n">
        <v>49</v>
      </c>
      <c r="N3" t="n">
        <v>72.76000000000001</v>
      </c>
      <c r="O3" t="n">
        <v>34097.72</v>
      </c>
      <c r="P3" t="n">
        <v>87.09999999999999</v>
      </c>
      <c r="Q3" t="n">
        <v>203.6</v>
      </c>
      <c r="R3" t="n">
        <v>46.17</v>
      </c>
      <c r="S3" t="n">
        <v>13.05</v>
      </c>
      <c r="T3" t="n">
        <v>16033.93</v>
      </c>
      <c r="U3" t="n">
        <v>0.28</v>
      </c>
      <c r="V3" t="n">
        <v>0.74</v>
      </c>
      <c r="W3" t="n">
        <v>0.14</v>
      </c>
      <c r="X3" t="n">
        <v>1.03</v>
      </c>
      <c r="Y3" t="n">
        <v>1</v>
      </c>
      <c r="Z3" t="n">
        <v>10</v>
      </c>
      <c r="AA3" t="n">
        <v>179.1125158317088</v>
      </c>
      <c r="AB3" t="n">
        <v>245.0696460473436</v>
      </c>
      <c r="AC3" t="n">
        <v>221.6805429860647</v>
      </c>
      <c r="AD3" t="n">
        <v>179112.5158317088</v>
      </c>
      <c r="AE3" t="n">
        <v>245069.6460473436</v>
      </c>
      <c r="AF3" t="n">
        <v>2.078179798194363e-06</v>
      </c>
      <c r="AG3" t="n">
        <v>10</v>
      </c>
      <c r="AH3" t="n">
        <v>221680.5429860647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10.0985</v>
      </c>
      <c r="E4" t="n">
        <v>9.9</v>
      </c>
      <c r="F4" t="n">
        <v>4.86</v>
      </c>
      <c r="G4" t="n">
        <v>7.11</v>
      </c>
      <c r="H4" t="n">
        <v>0.1</v>
      </c>
      <c r="I4" t="n">
        <v>41</v>
      </c>
      <c r="J4" t="n">
        <v>275.05</v>
      </c>
      <c r="K4" t="n">
        <v>60.56</v>
      </c>
      <c r="L4" t="n">
        <v>1.5</v>
      </c>
      <c r="M4" t="n">
        <v>39</v>
      </c>
      <c r="N4" t="n">
        <v>73</v>
      </c>
      <c r="O4" t="n">
        <v>34157.42</v>
      </c>
      <c r="P4" t="n">
        <v>83.38</v>
      </c>
      <c r="Q4" t="n">
        <v>203.57</v>
      </c>
      <c r="R4" t="n">
        <v>39.62</v>
      </c>
      <c r="S4" t="n">
        <v>13.05</v>
      </c>
      <c r="T4" t="n">
        <v>12809.91</v>
      </c>
      <c r="U4" t="n">
        <v>0.33</v>
      </c>
      <c r="V4" t="n">
        <v>0.77</v>
      </c>
      <c r="W4" t="n">
        <v>0.12</v>
      </c>
      <c r="X4" t="n">
        <v>0.82</v>
      </c>
      <c r="Y4" t="n">
        <v>1</v>
      </c>
      <c r="Z4" t="n">
        <v>10</v>
      </c>
      <c r="AA4" t="n">
        <v>160.797385081307</v>
      </c>
      <c r="AB4" t="n">
        <v>220.010076148114</v>
      </c>
      <c r="AC4" t="n">
        <v>199.0126232666823</v>
      </c>
      <c r="AD4" t="n">
        <v>160797.385081307</v>
      </c>
      <c r="AE4" t="n">
        <v>220010.076148114</v>
      </c>
      <c r="AF4" t="n">
        <v>2.23151422623671e-06</v>
      </c>
      <c r="AG4" t="n">
        <v>9</v>
      </c>
      <c r="AH4" t="n">
        <v>199012.6232666823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10.5476</v>
      </c>
      <c r="E5" t="n">
        <v>9.48</v>
      </c>
      <c r="F5" t="n">
        <v>4.75</v>
      </c>
      <c r="G5" t="n">
        <v>8.15</v>
      </c>
      <c r="H5" t="n">
        <v>0.11</v>
      </c>
      <c r="I5" t="n">
        <v>35</v>
      </c>
      <c r="J5" t="n">
        <v>275.54</v>
      </c>
      <c r="K5" t="n">
        <v>60.56</v>
      </c>
      <c r="L5" t="n">
        <v>1.75</v>
      </c>
      <c r="M5" t="n">
        <v>33</v>
      </c>
      <c r="N5" t="n">
        <v>73.23</v>
      </c>
      <c r="O5" t="n">
        <v>34217.22</v>
      </c>
      <c r="P5" t="n">
        <v>81.36</v>
      </c>
      <c r="Q5" t="n">
        <v>203.6</v>
      </c>
      <c r="R5" t="n">
        <v>36.34</v>
      </c>
      <c r="S5" t="n">
        <v>13.05</v>
      </c>
      <c r="T5" t="n">
        <v>11197.77</v>
      </c>
      <c r="U5" t="n">
        <v>0.36</v>
      </c>
      <c r="V5" t="n">
        <v>0.79</v>
      </c>
      <c r="W5" t="n">
        <v>0.11</v>
      </c>
      <c r="X5" t="n">
        <v>0.71</v>
      </c>
      <c r="Y5" t="n">
        <v>1</v>
      </c>
      <c r="Z5" t="n">
        <v>10</v>
      </c>
      <c r="AA5" t="n">
        <v>156.8794108980813</v>
      </c>
      <c r="AB5" t="n">
        <v>214.6493310218054</v>
      </c>
      <c r="AC5" t="n">
        <v>194.1635001313738</v>
      </c>
      <c r="AD5" t="n">
        <v>156879.4108980813</v>
      </c>
      <c r="AE5" t="n">
        <v>214649.3310218054</v>
      </c>
      <c r="AF5" t="n">
        <v>2.330754018186298e-06</v>
      </c>
      <c r="AG5" t="n">
        <v>9</v>
      </c>
      <c r="AH5" t="n">
        <v>194163.5001313738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10.9917</v>
      </c>
      <c r="E6" t="n">
        <v>9.1</v>
      </c>
      <c r="F6" t="n">
        <v>4.63</v>
      </c>
      <c r="G6" t="n">
        <v>9.26</v>
      </c>
      <c r="H6" t="n">
        <v>0.13</v>
      </c>
      <c r="I6" t="n">
        <v>30</v>
      </c>
      <c r="J6" t="n">
        <v>276.02</v>
      </c>
      <c r="K6" t="n">
        <v>60.56</v>
      </c>
      <c r="L6" t="n">
        <v>2</v>
      </c>
      <c r="M6" t="n">
        <v>28</v>
      </c>
      <c r="N6" t="n">
        <v>73.47</v>
      </c>
      <c r="O6" t="n">
        <v>34277.1</v>
      </c>
      <c r="P6" t="n">
        <v>79.17</v>
      </c>
      <c r="Q6" t="n">
        <v>203.62</v>
      </c>
      <c r="R6" t="n">
        <v>32.42</v>
      </c>
      <c r="S6" t="n">
        <v>13.05</v>
      </c>
      <c r="T6" t="n">
        <v>9264.23</v>
      </c>
      <c r="U6" t="n">
        <v>0.4</v>
      </c>
      <c r="V6" t="n">
        <v>0.8100000000000001</v>
      </c>
      <c r="W6" t="n">
        <v>0.1</v>
      </c>
      <c r="X6" t="n">
        <v>0.59</v>
      </c>
      <c r="Y6" t="n">
        <v>1</v>
      </c>
      <c r="Z6" t="n">
        <v>10</v>
      </c>
      <c r="AA6" t="n">
        <v>142.1461352622315</v>
      </c>
      <c r="AB6" t="n">
        <v>194.4906133105985</v>
      </c>
      <c r="AC6" t="n">
        <v>175.9287021455802</v>
      </c>
      <c r="AD6" t="n">
        <v>142146.1352622315</v>
      </c>
      <c r="AE6" t="n">
        <v>194490.6133105985</v>
      </c>
      <c r="AF6" t="n">
        <v>2.428888936032683e-06</v>
      </c>
      <c r="AG6" t="n">
        <v>8</v>
      </c>
      <c r="AH6" t="n">
        <v>175928.7021455802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11.3579</v>
      </c>
      <c r="E7" t="n">
        <v>8.800000000000001</v>
      </c>
      <c r="F7" t="n">
        <v>4.55</v>
      </c>
      <c r="G7" t="n">
        <v>10.49</v>
      </c>
      <c r="H7" t="n">
        <v>0.14</v>
      </c>
      <c r="I7" t="n">
        <v>26</v>
      </c>
      <c r="J7" t="n">
        <v>276.51</v>
      </c>
      <c r="K7" t="n">
        <v>60.56</v>
      </c>
      <c r="L7" t="n">
        <v>2.25</v>
      </c>
      <c r="M7" t="n">
        <v>24</v>
      </c>
      <c r="N7" t="n">
        <v>73.70999999999999</v>
      </c>
      <c r="O7" t="n">
        <v>34337.08</v>
      </c>
      <c r="P7" t="n">
        <v>77.59</v>
      </c>
      <c r="Q7" t="n">
        <v>203.56</v>
      </c>
      <c r="R7" t="n">
        <v>29.7</v>
      </c>
      <c r="S7" t="n">
        <v>13.05</v>
      </c>
      <c r="T7" t="n">
        <v>7924.13</v>
      </c>
      <c r="U7" t="n">
        <v>0.44</v>
      </c>
      <c r="V7" t="n">
        <v>0.82</v>
      </c>
      <c r="W7" t="n">
        <v>0.1</v>
      </c>
      <c r="X7" t="n">
        <v>0.51</v>
      </c>
      <c r="Y7" t="n">
        <v>1</v>
      </c>
      <c r="Z7" t="n">
        <v>10</v>
      </c>
      <c r="AA7" t="n">
        <v>139.4832288942612</v>
      </c>
      <c r="AB7" t="n">
        <v>190.8471073388056</v>
      </c>
      <c r="AC7" t="n">
        <v>172.6329272700413</v>
      </c>
      <c r="AD7" t="n">
        <v>139483.2288942612</v>
      </c>
      <c r="AE7" t="n">
        <v>190847.1073388056</v>
      </c>
      <c r="AF7" t="n">
        <v>2.509809915351185e-06</v>
      </c>
      <c r="AG7" t="n">
        <v>8</v>
      </c>
      <c r="AH7" t="n">
        <v>172632.9272700413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11.6543</v>
      </c>
      <c r="E8" t="n">
        <v>8.58</v>
      </c>
      <c r="F8" t="n">
        <v>4.48</v>
      </c>
      <c r="G8" t="n">
        <v>11.68</v>
      </c>
      <c r="H8" t="n">
        <v>0.16</v>
      </c>
      <c r="I8" t="n">
        <v>23</v>
      </c>
      <c r="J8" t="n">
        <v>277</v>
      </c>
      <c r="K8" t="n">
        <v>60.56</v>
      </c>
      <c r="L8" t="n">
        <v>2.5</v>
      </c>
      <c r="M8" t="n">
        <v>21</v>
      </c>
      <c r="N8" t="n">
        <v>73.94</v>
      </c>
      <c r="O8" t="n">
        <v>34397.15</v>
      </c>
      <c r="P8" t="n">
        <v>76.31999999999999</v>
      </c>
      <c r="Q8" t="n">
        <v>203.7</v>
      </c>
      <c r="R8" t="n">
        <v>27.59</v>
      </c>
      <c r="S8" t="n">
        <v>13.05</v>
      </c>
      <c r="T8" t="n">
        <v>6885.56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137.4405383771258</v>
      </c>
      <c r="AB8" t="n">
        <v>188.0522080561169</v>
      </c>
      <c r="AC8" t="n">
        <v>170.1047692522257</v>
      </c>
      <c r="AD8" t="n">
        <v>137440.5383771258</v>
      </c>
      <c r="AE8" t="n">
        <v>188052.2080561169</v>
      </c>
      <c r="AF8" t="n">
        <v>2.575306852188988e-06</v>
      </c>
      <c r="AG8" t="n">
        <v>8</v>
      </c>
      <c r="AH8" t="n">
        <v>170104.7692522257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11.8604</v>
      </c>
      <c r="E9" t="n">
        <v>8.43</v>
      </c>
      <c r="F9" t="n">
        <v>4.43</v>
      </c>
      <c r="G9" t="n">
        <v>12.67</v>
      </c>
      <c r="H9" t="n">
        <v>0.18</v>
      </c>
      <c r="I9" t="n">
        <v>21</v>
      </c>
      <c r="J9" t="n">
        <v>277.48</v>
      </c>
      <c r="K9" t="n">
        <v>60.56</v>
      </c>
      <c r="L9" t="n">
        <v>2.75</v>
      </c>
      <c r="M9" t="n">
        <v>19</v>
      </c>
      <c r="N9" t="n">
        <v>74.18000000000001</v>
      </c>
      <c r="O9" t="n">
        <v>34457.31</v>
      </c>
      <c r="P9" t="n">
        <v>75.43000000000001</v>
      </c>
      <c r="Q9" t="n">
        <v>203.62</v>
      </c>
      <c r="R9" t="n">
        <v>26.21</v>
      </c>
      <c r="S9" t="n">
        <v>13.05</v>
      </c>
      <c r="T9" t="n">
        <v>6207.09</v>
      </c>
      <c r="U9" t="n">
        <v>0.5</v>
      </c>
      <c r="V9" t="n">
        <v>0.84</v>
      </c>
      <c r="W9" t="n">
        <v>0.09</v>
      </c>
      <c r="X9" t="n">
        <v>0.39</v>
      </c>
      <c r="Y9" t="n">
        <v>1</v>
      </c>
      <c r="Z9" t="n">
        <v>10</v>
      </c>
      <c r="AA9" t="n">
        <v>136.0736914241527</v>
      </c>
      <c r="AB9" t="n">
        <v>186.1820277540284</v>
      </c>
      <c r="AC9" t="n">
        <v>168.4130763333534</v>
      </c>
      <c r="AD9" t="n">
        <v>136073.6914241528</v>
      </c>
      <c r="AE9" t="n">
        <v>186182.0277540284</v>
      </c>
      <c r="AF9" t="n">
        <v>2.620849762722967e-06</v>
      </c>
      <c r="AG9" t="n">
        <v>8</v>
      </c>
      <c r="AH9" t="n">
        <v>168413.0763333534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12.1655</v>
      </c>
      <c r="E10" t="n">
        <v>8.220000000000001</v>
      </c>
      <c r="F10" t="n">
        <v>4.33</v>
      </c>
      <c r="G10" t="n">
        <v>13.66</v>
      </c>
      <c r="H10" t="n">
        <v>0.19</v>
      </c>
      <c r="I10" t="n">
        <v>19</v>
      </c>
      <c r="J10" t="n">
        <v>277.97</v>
      </c>
      <c r="K10" t="n">
        <v>60.56</v>
      </c>
      <c r="L10" t="n">
        <v>3</v>
      </c>
      <c r="M10" t="n">
        <v>17</v>
      </c>
      <c r="N10" t="n">
        <v>74.42</v>
      </c>
      <c r="O10" t="n">
        <v>34517.57</v>
      </c>
      <c r="P10" t="n">
        <v>73.48999999999999</v>
      </c>
      <c r="Q10" t="n">
        <v>203.57</v>
      </c>
      <c r="R10" t="n">
        <v>22.67</v>
      </c>
      <c r="S10" t="n">
        <v>13.05</v>
      </c>
      <c r="T10" t="n">
        <v>4444.1</v>
      </c>
      <c r="U10" t="n">
        <v>0.58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133.7903578158886</v>
      </c>
      <c r="AB10" t="n">
        <v>183.0578699776336</v>
      </c>
      <c r="AC10" t="n">
        <v>165.5870837903538</v>
      </c>
      <c r="AD10" t="n">
        <v>133790.3578158886</v>
      </c>
      <c r="AE10" t="n">
        <v>183057.8699776336</v>
      </c>
      <c r="AF10" t="n">
        <v>2.688269180500342e-06</v>
      </c>
      <c r="AG10" t="n">
        <v>8</v>
      </c>
      <c r="AH10" t="n">
        <v>165587.0837903538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12.0805</v>
      </c>
      <c r="E11" t="n">
        <v>8.279999999999999</v>
      </c>
      <c r="F11" t="n">
        <v>4.44</v>
      </c>
      <c r="G11" t="n">
        <v>14.79</v>
      </c>
      <c r="H11" t="n">
        <v>0.21</v>
      </c>
      <c r="I11" t="n">
        <v>18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75.31</v>
      </c>
      <c r="Q11" t="n">
        <v>203.59</v>
      </c>
      <c r="R11" t="n">
        <v>26.98</v>
      </c>
      <c r="S11" t="n">
        <v>13.05</v>
      </c>
      <c r="T11" t="n">
        <v>6606.95</v>
      </c>
      <c r="U11" t="n">
        <v>0.48</v>
      </c>
      <c r="V11" t="n">
        <v>0.84</v>
      </c>
      <c r="W11" t="n">
        <v>0.07000000000000001</v>
      </c>
      <c r="X11" t="n">
        <v>0.4</v>
      </c>
      <c r="Y11" t="n">
        <v>1</v>
      </c>
      <c r="Z11" t="n">
        <v>10</v>
      </c>
      <c r="AA11" t="n">
        <v>135.2029715454013</v>
      </c>
      <c r="AB11" t="n">
        <v>184.9906704024713</v>
      </c>
      <c r="AC11" t="n">
        <v>167.335420455348</v>
      </c>
      <c r="AD11" t="n">
        <v>135202.9715454013</v>
      </c>
      <c r="AE11" t="n">
        <v>184990.6704024713</v>
      </c>
      <c r="AF11" t="n">
        <v>2.669486320745911e-06</v>
      </c>
      <c r="AG11" t="n">
        <v>8</v>
      </c>
      <c r="AH11" t="n">
        <v>167335.420455348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12.2341</v>
      </c>
      <c r="E12" t="n">
        <v>8.17</v>
      </c>
      <c r="F12" t="n">
        <v>4.38</v>
      </c>
      <c r="G12" t="n">
        <v>15.48</v>
      </c>
      <c r="H12" t="n">
        <v>0.22</v>
      </c>
      <c r="I12" t="n">
        <v>17</v>
      </c>
      <c r="J12" t="n">
        <v>278.95</v>
      </c>
      <c r="K12" t="n">
        <v>60.56</v>
      </c>
      <c r="L12" t="n">
        <v>3.5</v>
      </c>
      <c r="M12" t="n">
        <v>15</v>
      </c>
      <c r="N12" t="n">
        <v>74.90000000000001</v>
      </c>
      <c r="O12" t="n">
        <v>34638.36</v>
      </c>
      <c r="P12" t="n">
        <v>74.33</v>
      </c>
      <c r="Q12" t="n">
        <v>203.57</v>
      </c>
      <c r="R12" t="n">
        <v>24.87</v>
      </c>
      <c r="S12" t="n">
        <v>13.05</v>
      </c>
      <c r="T12" t="n">
        <v>5554.16</v>
      </c>
      <c r="U12" t="n">
        <v>0.52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134.0447745568335</v>
      </c>
      <c r="AB12" t="n">
        <v>183.4059741866687</v>
      </c>
      <c r="AC12" t="n">
        <v>165.901965422246</v>
      </c>
      <c r="AD12" t="n">
        <v>134044.7745568335</v>
      </c>
      <c r="AE12" t="n">
        <v>183405.9741866687</v>
      </c>
      <c r="AF12" t="n">
        <v>2.703428053196271e-06</v>
      </c>
      <c r="AG12" t="n">
        <v>8</v>
      </c>
      <c r="AH12" t="n">
        <v>165901.965422246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12.4796</v>
      </c>
      <c r="E13" t="n">
        <v>8.01</v>
      </c>
      <c r="F13" t="n">
        <v>4.33</v>
      </c>
      <c r="G13" t="n">
        <v>17.31</v>
      </c>
      <c r="H13" t="n">
        <v>0.24</v>
      </c>
      <c r="I13" t="n">
        <v>15</v>
      </c>
      <c r="J13" t="n">
        <v>279.44</v>
      </c>
      <c r="K13" t="n">
        <v>60.56</v>
      </c>
      <c r="L13" t="n">
        <v>3.75</v>
      </c>
      <c r="M13" t="n">
        <v>13</v>
      </c>
      <c r="N13" t="n">
        <v>75.14</v>
      </c>
      <c r="O13" t="n">
        <v>34698.9</v>
      </c>
      <c r="P13" t="n">
        <v>73.17</v>
      </c>
      <c r="Q13" t="n">
        <v>203.57</v>
      </c>
      <c r="R13" t="n">
        <v>23.04</v>
      </c>
      <c r="S13" t="n">
        <v>13.05</v>
      </c>
      <c r="T13" t="n">
        <v>4650.32</v>
      </c>
      <c r="U13" t="n">
        <v>0.57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121.4978498012755</v>
      </c>
      <c r="AB13" t="n">
        <v>166.2387182048688</v>
      </c>
      <c r="AC13" t="n">
        <v>150.3731282569485</v>
      </c>
      <c r="AD13" t="n">
        <v>121497.8498012755</v>
      </c>
      <c r="AE13" t="n">
        <v>166238.7182048688</v>
      </c>
      <c r="AF13" t="n">
        <v>2.75767737166348e-06</v>
      </c>
      <c r="AG13" t="n">
        <v>7</v>
      </c>
      <c r="AH13" t="n">
        <v>150373.1282569485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12.6028</v>
      </c>
      <c r="E14" t="n">
        <v>7.93</v>
      </c>
      <c r="F14" t="n">
        <v>4.3</v>
      </c>
      <c r="G14" t="n">
        <v>18.44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72.65000000000001</v>
      </c>
      <c r="Q14" t="n">
        <v>203.56</v>
      </c>
      <c r="R14" t="n">
        <v>22.17</v>
      </c>
      <c r="S14" t="n">
        <v>13.05</v>
      </c>
      <c r="T14" t="n">
        <v>4221.51</v>
      </c>
      <c r="U14" t="n">
        <v>0.59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120.7816966470337</v>
      </c>
      <c r="AB14" t="n">
        <v>165.2588458647884</v>
      </c>
      <c r="AC14" t="n">
        <v>149.4867735577456</v>
      </c>
      <c r="AD14" t="n">
        <v>120781.6966470337</v>
      </c>
      <c r="AE14" t="n">
        <v>165258.8458647885</v>
      </c>
      <c r="AF14" t="n">
        <v>2.784901469566373e-06</v>
      </c>
      <c r="AG14" t="n">
        <v>7</v>
      </c>
      <c r="AH14" t="n">
        <v>149486.7735577456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12.5936</v>
      </c>
      <c r="E15" t="n">
        <v>7.94</v>
      </c>
      <c r="F15" t="n">
        <v>4.31</v>
      </c>
      <c r="G15" t="n">
        <v>18.46</v>
      </c>
      <c r="H15" t="n">
        <v>0.27</v>
      </c>
      <c r="I15" t="n">
        <v>14</v>
      </c>
      <c r="J15" t="n">
        <v>280.43</v>
      </c>
      <c r="K15" t="n">
        <v>60.56</v>
      </c>
      <c r="L15" t="n">
        <v>4.25</v>
      </c>
      <c r="M15" t="n">
        <v>12</v>
      </c>
      <c r="N15" t="n">
        <v>75.62</v>
      </c>
      <c r="O15" t="n">
        <v>34820.27</v>
      </c>
      <c r="P15" t="n">
        <v>72.72</v>
      </c>
      <c r="Q15" t="n">
        <v>203.56</v>
      </c>
      <c r="R15" t="n">
        <v>22.44</v>
      </c>
      <c r="S15" t="n">
        <v>13.05</v>
      </c>
      <c r="T15" t="n">
        <v>4353.82</v>
      </c>
      <c r="U15" t="n">
        <v>0.58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120.867342875389</v>
      </c>
      <c r="AB15" t="n">
        <v>165.376030812869</v>
      </c>
      <c r="AC15" t="n">
        <v>149.5927745388515</v>
      </c>
      <c r="AD15" t="n">
        <v>120867.342875389</v>
      </c>
      <c r="AE15" t="n">
        <v>165376.030812869</v>
      </c>
      <c r="AF15" t="n">
        <v>2.782868501216481e-06</v>
      </c>
      <c r="AG15" t="n">
        <v>7</v>
      </c>
      <c r="AH15" t="n">
        <v>149592.7745388515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12.6993</v>
      </c>
      <c r="E16" t="n">
        <v>7.87</v>
      </c>
      <c r="F16" t="n">
        <v>4.29</v>
      </c>
      <c r="G16" t="n">
        <v>19.82</v>
      </c>
      <c r="H16" t="n">
        <v>0.29</v>
      </c>
      <c r="I16" t="n">
        <v>13</v>
      </c>
      <c r="J16" t="n">
        <v>280.92</v>
      </c>
      <c r="K16" t="n">
        <v>60.56</v>
      </c>
      <c r="L16" t="n">
        <v>4.5</v>
      </c>
      <c r="M16" t="n">
        <v>11</v>
      </c>
      <c r="N16" t="n">
        <v>75.87</v>
      </c>
      <c r="O16" t="n">
        <v>34881.09</v>
      </c>
      <c r="P16" t="n">
        <v>72.28</v>
      </c>
      <c r="Q16" t="n">
        <v>203.56</v>
      </c>
      <c r="R16" t="n">
        <v>22.01</v>
      </c>
      <c r="S16" t="n">
        <v>13.05</v>
      </c>
      <c r="T16" t="n">
        <v>4145.67</v>
      </c>
      <c r="U16" t="n">
        <v>0.59</v>
      </c>
      <c r="V16" t="n">
        <v>0.87</v>
      </c>
      <c r="W16" t="n">
        <v>0.07000000000000001</v>
      </c>
      <c r="X16" t="n">
        <v>0.25</v>
      </c>
      <c r="Y16" t="n">
        <v>1</v>
      </c>
      <c r="Z16" t="n">
        <v>10</v>
      </c>
      <c r="AA16" t="n">
        <v>120.2795306905697</v>
      </c>
      <c r="AB16" t="n">
        <v>164.5717602491562</v>
      </c>
      <c r="AC16" t="n">
        <v>148.8652624289384</v>
      </c>
      <c r="AD16" t="n">
        <v>120279.5306905697</v>
      </c>
      <c r="AE16" t="n">
        <v>164571.7602491562</v>
      </c>
      <c r="AF16" t="n">
        <v>2.806225539758168e-06</v>
      </c>
      <c r="AG16" t="n">
        <v>7</v>
      </c>
      <c r="AH16" t="n">
        <v>148865.2624289384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12.8448</v>
      </c>
      <c r="E17" t="n">
        <v>7.79</v>
      </c>
      <c r="F17" t="n">
        <v>4.26</v>
      </c>
      <c r="G17" t="n">
        <v>21.29</v>
      </c>
      <c r="H17" t="n">
        <v>0.3</v>
      </c>
      <c r="I17" t="n">
        <v>12</v>
      </c>
      <c r="J17" t="n">
        <v>281.41</v>
      </c>
      <c r="K17" t="n">
        <v>60.56</v>
      </c>
      <c r="L17" t="n">
        <v>4.75</v>
      </c>
      <c r="M17" t="n">
        <v>10</v>
      </c>
      <c r="N17" t="n">
        <v>76.11</v>
      </c>
      <c r="O17" t="n">
        <v>34942.02</v>
      </c>
      <c r="P17" t="n">
        <v>71.61</v>
      </c>
      <c r="Q17" t="n">
        <v>203.57</v>
      </c>
      <c r="R17" t="n">
        <v>20.76</v>
      </c>
      <c r="S17" t="n">
        <v>13.05</v>
      </c>
      <c r="T17" t="n">
        <v>3522.75</v>
      </c>
      <c r="U17" t="n">
        <v>0.63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119.4529725742867</v>
      </c>
      <c r="AB17" t="n">
        <v>163.4408269692879</v>
      </c>
      <c r="AC17" t="n">
        <v>147.8422638340255</v>
      </c>
      <c r="AD17" t="n">
        <v>119452.9725742867</v>
      </c>
      <c r="AE17" t="n">
        <v>163440.8269692879</v>
      </c>
      <c r="AF17" t="n">
        <v>2.838377376161341e-06</v>
      </c>
      <c r="AG17" t="n">
        <v>7</v>
      </c>
      <c r="AH17" t="n">
        <v>147842.2638340255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12.8365</v>
      </c>
      <c r="E18" t="n">
        <v>7.79</v>
      </c>
      <c r="F18" t="n">
        <v>4.26</v>
      </c>
      <c r="G18" t="n">
        <v>21.31</v>
      </c>
      <c r="H18" t="n">
        <v>0.32</v>
      </c>
      <c r="I18" t="n">
        <v>12</v>
      </c>
      <c r="J18" t="n">
        <v>281.91</v>
      </c>
      <c r="K18" t="n">
        <v>60.56</v>
      </c>
      <c r="L18" t="n">
        <v>5</v>
      </c>
      <c r="M18" t="n">
        <v>10</v>
      </c>
      <c r="N18" t="n">
        <v>76.34999999999999</v>
      </c>
      <c r="O18" t="n">
        <v>35003.04</v>
      </c>
      <c r="P18" t="n">
        <v>71.59999999999999</v>
      </c>
      <c r="Q18" t="n">
        <v>203.56</v>
      </c>
      <c r="R18" t="n">
        <v>21</v>
      </c>
      <c r="S18" t="n">
        <v>13.05</v>
      </c>
      <c r="T18" t="n">
        <v>3644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119.4750262889892</v>
      </c>
      <c r="AB18" t="n">
        <v>163.471001834685</v>
      </c>
      <c r="AC18" t="n">
        <v>147.8695588526199</v>
      </c>
      <c r="AD18" t="n">
        <v>119475.0262889892</v>
      </c>
      <c r="AE18" t="n">
        <v>163471.001834685</v>
      </c>
      <c r="AF18" t="n">
        <v>2.836543285150026e-06</v>
      </c>
      <c r="AG18" t="n">
        <v>7</v>
      </c>
      <c r="AH18" t="n">
        <v>147869.5588526199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12.9683</v>
      </c>
      <c r="E19" t="n">
        <v>7.71</v>
      </c>
      <c r="F19" t="n">
        <v>4.24</v>
      </c>
      <c r="G19" t="n">
        <v>23.1</v>
      </c>
      <c r="H19" t="n">
        <v>0.33</v>
      </c>
      <c r="I19" t="n">
        <v>11</v>
      </c>
      <c r="J19" t="n">
        <v>282.4</v>
      </c>
      <c r="K19" t="n">
        <v>60.56</v>
      </c>
      <c r="L19" t="n">
        <v>5.25</v>
      </c>
      <c r="M19" t="n">
        <v>9</v>
      </c>
      <c r="N19" t="n">
        <v>76.59999999999999</v>
      </c>
      <c r="O19" t="n">
        <v>35064.15</v>
      </c>
      <c r="P19" t="n">
        <v>70.97</v>
      </c>
      <c r="Q19" t="n">
        <v>203.62</v>
      </c>
      <c r="R19" t="n">
        <v>20.05</v>
      </c>
      <c r="S19" t="n">
        <v>13.05</v>
      </c>
      <c r="T19" t="n">
        <v>3174.14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118.749139599305</v>
      </c>
      <c r="AB19" t="n">
        <v>162.477811641999</v>
      </c>
      <c r="AC19" t="n">
        <v>146.9711573379722</v>
      </c>
      <c r="AD19" t="n">
        <v>118749.139599305</v>
      </c>
      <c r="AE19" t="n">
        <v>162477.811641999</v>
      </c>
      <c r="AF19" t="n">
        <v>2.865667766510426e-06</v>
      </c>
      <c r="AG19" t="n">
        <v>7</v>
      </c>
      <c r="AH19" t="n">
        <v>146971.1573379723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12.9669</v>
      </c>
      <c r="E20" t="n">
        <v>7.71</v>
      </c>
      <c r="F20" t="n">
        <v>4.24</v>
      </c>
      <c r="G20" t="n">
        <v>23.11</v>
      </c>
      <c r="H20" t="n">
        <v>0.35</v>
      </c>
      <c r="I20" t="n">
        <v>11</v>
      </c>
      <c r="J20" t="n">
        <v>282.9</v>
      </c>
      <c r="K20" t="n">
        <v>60.56</v>
      </c>
      <c r="L20" t="n">
        <v>5.5</v>
      </c>
      <c r="M20" t="n">
        <v>9</v>
      </c>
      <c r="N20" t="n">
        <v>76.84999999999999</v>
      </c>
      <c r="O20" t="n">
        <v>35125.37</v>
      </c>
      <c r="P20" t="n">
        <v>70.97</v>
      </c>
      <c r="Q20" t="n">
        <v>203.56</v>
      </c>
      <c r="R20" t="n">
        <v>20.09</v>
      </c>
      <c r="S20" t="n">
        <v>13.05</v>
      </c>
      <c r="T20" t="n">
        <v>3196.87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118.7534539986375</v>
      </c>
      <c r="AB20" t="n">
        <v>162.4837147935037</v>
      </c>
      <c r="AC20" t="n">
        <v>146.9764971009825</v>
      </c>
      <c r="AD20" t="n">
        <v>118753.4539986375</v>
      </c>
      <c r="AE20" t="n">
        <v>162483.7147935037</v>
      </c>
      <c r="AF20" t="n">
        <v>2.86535840176153e-06</v>
      </c>
      <c r="AG20" t="n">
        <v>7</v>
      </c>
      <c r="AH20" t="n">
        <v>146976.4971009825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13.1521</v>
      </c>
      <c r="E21" t="n">
        <v>7.6</v>
      </c>
      <c r="F21" t="n">
        <v>4.18</v>
      </c>
      <c r="G21" t="n">
        <v>25.08</v>
      </c>
      <c r="H21" t="n">
        <v>0.36</v>
      </c>
      <c r="I21" t="n">
        <v>10</v>
      </c>
      <c r="J21" t="n">
        <v>283.4</v>
      </c>
      <c r="K21" t="n">
        <v>60.56</v>
      </c>
      <c r="L21" t="n">
        <v>5.75</v>
      </c>
      <c r="M21" t="n">
        <v>8</v>
      </c>
      <c r="N21" t="n">
        <v>77.09</v>
      </c>
      <c r="O21" t="n">
        <v>35186.68</v>
      </c>
      <c r="P21" t="n">
        <v>69.97</v>
      </c>
      <c r="Q21" t="n">
        <v>203.56</v>
      </c>
      <c r="R21" t="n">
        <v>18.11</v>
      </c>
      <c r="S21" t="n">
        <v>13.05</v>
      </c>
      <c r="T21" t="n">
        <v>2210.33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117.6348995763226</v>
      </c>
      <c r="AB21" t="n">
        <v>160.9532592857548</v>
      </c>
      <c r="AC21" t="n">
        <v>145.5921061188849</v>
      </c>
      <c r="AD21" t="n">
        <v>117634.8995763226</v>
      </c>
      <c r="AE21" t="n">
        <v>160953.2592857548</v>
      </c>
      <c r="AF21" t="n">
        <v>2.906282938544125e-06</v>
      </c>
      <c r="AG21" t="n">
        <v>7</v>
      </c>
      <c r="AH21" t="n">
        <v>145592.1061188849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13.1</v>
      </c>
      <c r="E22" t="n">
        <v>7.63</v>
      </c>
      <c r="F22" t="n">
        <v>4.21</v>
      </c>
      <c r="G22" t="n">
        <v>25.26</v>
      </c>
      <c r="H22" t="n">
        <v>0.38</v>
      </c>
      <c r="I22" t="n">
        <v>10</v>
      </c>
      <c r="J22" t="n">
        <v>283.9</v>
      </c>
      <c r="K22" t="n">
        <v>60.56</v>
      </c>
      <c r="L22" t="n">
        <v>6</v>
      </c>
      <c r="M22" t="n">
        <v>8</v>
      </c>
      <c r="N22" t="n">
        <v>77.34</v>
      </c>
      <c r="O22" t="n">
        <v>35248.1</v>
      </c>
      <c r="P22" t="n">
        <v>70.31</v>
      </c>
      <c r="Q22" t="n">
        <v>203.56</v>
      </c>
      <c r="R22" t="n">
        <v>19.43</v>
      </c>
      <c r="S22" t="n">
        <v>13.05</v>
      </c>
      <c r="T22" t="n">
        <v>2868.4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118.0019311710238</v>
      </c>
      <c r="AB22" t="n">
        <v>161.4554481059158</v>
      </c>
      <c r="AC22" t="n">
        <v>146.0463667428764</v>
      </c>
      <c r="AD22" t="n">
        <v>118001.9311710238</v>
      </c>
      <c r="AE22" t="n">
        <v>161455.4481059159</v>
      </c>
      <c r="AF22" t="n">
        <v>2.894770150388762e-06</v>
      </c>
      <c r="AG22" t="n">
        <v>7</v>
      </c>
      <c r="AH22" t="n">
        <v>146046.3667428764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13.0634</v>
      </c>
      <c r="E23" t="n">
        <v>7.66</v>
      </c>
      <c r="F23" t="n">
        <v>4.23</v>
      </c>
      <c r="G23" t="n">
        <v>25.39</v>
      </c>
      <c r="H23" t="n">
        <v>0.39</v>
      </c>
      <c r="I23" t="n">
        <v>10</v>
      </c>
      <c r="J23" t="n">
        <v>284.4</v>
      </c>
      <c r="K23" t="n">
        <v>60.56</v>
      </c>
      <c r="L23" t="n">
        <v>6.25</v>
      </c>
      <c r="M23" t="n">
        <v>8</v>
      </c>
      <c r="N23" t="n">
        <v>77.59</v>
      </c>
      <c r="O23" t="n">
        <v>35309.61</v>
      </c>
      <c r="P23" t="n">
        <v>70.42</v>
      </c>
      <c r="Q23" t="n">
        <v>203.56</v>
      </c>
      <c r="R23" t="n">
        <v>20</v>
      </c>
      <c r="S23" t="n">
        <v>13.05</v>
      </c>
      <c r="T23" t="n">
        <v>3153.45</v>
      </c>
      <c r="U23" t="n">
        <v>0.65</v>
      </c>
      <c r="V23" t="n">
        <v>0.88</v>
      </c>
      <c r="W23" t="n">
        <v>0.07000000000000001</v>
      </c>
      <c r="X23" t="n">
        <v>0.19</v>
      </c>
      <c r="Y23" t="n">
        <v>1</v>
      </c>
      <c r="Z23" t="n">
        <v>10</v>
      </c>
      <c r="AA23" t="n">
        <v>118.2052825228038</v>
      </c>
      <c r="AB23" t="n">
        <v>161.7336823966496</v>
      </c>
      <c r="AC23" t="n">
        <v>146.2980467434068</v>
      </c>
      <c r="AD23" t="n">
        <v>118205.2825228038</v>
      </c>
      <c r="AE23" t="n">
        <v>161733.6823966496</v>
      </c>
      <c r="AF23" t="n">
        <v>2.886682471953324e-06</v>
      </c>
      <c r="AG23" t="n">
        <v>7</v>
      </c>
      <c r="AH23" t="n">
        <v>146298.0467434069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13.1931</v>
      </c>
      <c r="E24" t="n">
        <v>7.58</v>
      </c>
      <c r="F24" t="n">
        <v>4.21</v>
      </c>
      <c r="G24" t="n">
        <v>28.06</v>
      </c>
      <c r="H24" t="n">
        <v>0.41</v>
      </c>
      <c r="I24" t="n">
        <v>9</v>
      </c>
      <c r="J24" t="n">
        <v>284.89</v>
      </c>
      <c r="K24" t="n">
        <v>60.56</v>
      </c>
      <c r="L24" t="n">
        <v>6.5</v>
      </c>
      <c r="M24" t="n">
        <v>7</v>
      </c>
      <c r="N24" t="n">
        <v>77.84</v>
      </c>
      <c r="O24" t="n">
        <v>35371.22</v>
      </c>
      <c r="P24" t="n">
        <v>70.08</v>
      </c>
      <c r="Q24" t="n">
        <v>203.58</v>
      </c>
      <c r="R24" t="n">
        <v>19.34</v>
      </c>
      <c r="S24" t="n">
        <v>13.05</v>
      </c>
      <c r="T24" t="n">
        <v>2828.68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117.6303439816094</v>
      </c>
      <c r="AB24" t="n">
        <v>160.9470261200894</v>
      </c>
      <c r="AC24" t="n">
        <v>145.5864678378023</v>
      </c>
      <c r="AD24" t="n">
        <v>117630.3439816094</v>
      </c>
      <c r="AE24" t="n">
        <v>160947.0261200894</v>
      </c>
      <c r="AF24" t="n">
        <v>2.915342906190379e-06</v>
      </c>
      <c r="AG24" t="n">
        <v>7</v>
      </c>
      <c r="AH24" t="n">
        <v>145586.4678378023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13.2047</v>
      </c>
      <c r="E25" t="n">
        <v>7.57</v>
      </c>
      <c r="F25" t="n">
        <v>4.2</v>
      </c>
      <c r="G25" t="n">
        <v>28.01</v>
      </c>
      <c r="H25" t="n">
        <v>0.42</v>
      </c>
      <c r="I25" t="n">
        <v>9</v>
      </c>
      <c r="J25" t="n">
        <v>285.39</v>
      </c>
      <c r="K25" t="n">
        <v>60.56</v>
      </c>
      <c r="L25" t="n">
        <v>6.75</v>
      </c>
      <c r="M25" t="n">
        <v>7</v>
      </c>
      <c r="N25" t="n">
        <v>78.09</v>
      </c>
      <c r="O25" t="n">
        <v>35432.93</v>
      </c>
      <c r="P25" t="n">
        <v>69.98</v>
      </c>
      <c r="Q25" t="n">
        <v>203.56</v>
      </c>
      <c r="R25" t="n">
        <v>19.02</v>
      </c>
      <c r="S25" t="n">
        <v>13.05</v>
      </c>
      <c r="T25" t="n">
        <v>2672.19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117.5314337296601</v>
      </c>
      <c r="AB25" t="n">
        <v>160.8116927497601</v>
      </c>
      <c r="AC25" t="n">
        <v>145.4640504943956</v>
      </c>
      <c r="AD25" t="n">
        <v>117531.4337296601</v>
      </c>
      <c r="AE25" t="n">
        <v>160811.6927497601</v>
      </c>
      <c r="AF25" t="n">
        <v>2.917906214109808e-06</v>
      </c>
      <c r="AG25" t="n">
        <v>7</v>
      </c>
      <c r="AH25" t="n">
        <v>145464.0504943956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13.1955</v>
      </c>
      <c r="E26" t="n">
        <v>7.58</v>
      </c>
      <c r="F26" t="n">
        <v>4.21</v>
      </c>
      <c r="G26" t="n">
        <v>28.05</v>
      </c>
      <c r="H26" t="n">
        <v>0.44</v>
      </c>
      <c r="I26" t="n">
        <v>9</v>
      </c>
      <c r="J26" t="n">
        <v>285.9</v>
      </c>
      <c r="K26" t="n">
        <v>60.56</v>
      </c>
      <c r="L26" t="n">
        <v>7</v>
      </c>
      <c r="M26" t="n">
        <v>7</v>
      </c>
      <c r="N26" t="n">
        <v>78.34</v>
      </c>
      <c r="O26" t="n">
        <v>35494.74</v>
      </c>
      <c r="P26" t="n">
        <v>69.91</v>
      </c>
      <c r="Q26" t="n">
        <v>203.57</v>
      </c>
      <c r="R26" t="n">
        <v>19.24</v>
      </c>
      <c r="S26" t="n">
        <v>13.05</v>
      </c>
      <c r="T26" t="n">
        <v>2781.19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117.5531697550627</v>
      </c>
      <c r="AB26" t="n">
        <v>160.8414329386418</v>
      </c>
      <c r="AC26" t="n">
        <v>145.490952321391</v>
      </c>
      <c r="AD26" t="n">
        <v>117553.1697550627</v>
      </c>
      <c r="AE26" t="n">
        <v>160841.4329386418</v>
      </c>
      <c r="AF26" t="n">
        <v>2.915873245759916e-06</v>
      </c>
      <c r="AG26" t="n">
        <v>7</v>
      </c>
      <c r="AH26" t="n">
        <v>145490.952321391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13.3264</v>
      </c>
      <c r="E27" t="n">
        <v>7.5</v>
      </c>
      <c r="F27" t="n">
        <v>4.18</v>
      </c>
      <c r="G27" t="n">
        <v>31.39</v>
      </c>
      <c r="H27" t="n">
        <v>0.45</v>
      </c>
      <c r="I27" t="n">
        <v>8</v>
      </c>
      <c r="J27" t="n">
        <v>286.4</v>
      </c>
      <c r="K27" t="n">
        <v>60.56</v>
      </c>
      <c r="L27" t="n">
        <v>7.25</v>
      </c>
      <c r="M27" t="n">
        <v>6</v>
      </c>
      <c r="N27" t="n">
        <v>78.59</v>
      </c>
      <c r="O27" t="n">
        <v>35556.78</v>
      </c>
      <c r="P27" t="n">
        <v>69.41</v>
      </c>
      <c r="Q27" t="n">
        <v>203.56</v>
      </c>
      <c r="R27" t="n">
        <v>18.56</v>
      </c>
      <c r="S27" t="n">
        <v>13.05</v>
      </c>
      <c r="T27" t="n">
        <v>2444.61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116.8981394117347</v>
      </c>
      <c r="AB27" t="n">
        <v>159.9451915250016</v>
      </c>
      <c r="AC27" t="n">
        <v>144.6802469303857</v>
      </c>
      <c r="AD27" t="n">
        <v>116898.1394117347</v>
      </c>
      <c r="AE27" t="n">
        <v>159945.1915250016</v>
      </c>
      <c r="AF27" t="n">
        <v>2.94479884978174e-06</v>
      </c>
      <c r="AG27" t="n">
        <v>7</v>
      </c>
      <c r="AH27" t="n">
        <v>144680.2469303857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13.3274</v>
      </c>
      <c r="E28" t="n">
        <v>7.5</v>
      </c>
      <c r="F28" t="n">
        <v>4.18</v>
      </c>
      <c r="G28" t="n">
        <v>31.38</v>
      </c>
      <c r="H28" t="n">
        <v>0.47</v>
      </c>
      <c r="I28" t="n">
        <v>8</v>
      </c>
      <c r="J28" t="n">
        <v>286.9</v>
      </c>
      <c r="K28" t="n">
        <v>60.56</v>
      </c>
      <c r="L28" t="n">
        <v>7.5</v>
      </c>
      <c r="M28" t="n">
        <v>6</v>
      </c>
      <c r="N28" t="n">
        <v>78.84999999999999</v>
      </c>
      <c r="O28" t="n">
        <v>35618.8</v>
      </c>
      <c r="P28" t="n">
        <v>69.31</v>
      </c>
      <c r="Q28" t="n">
        <v>203.56</v>
      </c>
      <c r="R28" t="n">
        <v>18.52</v>
      </c>
      <c r="S28" t="n">
        <v>13.05</v>
      </c>
      <c r="T28" t="n">
        <v>2422.87</v>
      </c>
      <c r="U28" t="n">
        <v>0.7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116.8544470838014</v>
      </c>
      <c r="AB28" t="n">
        <v>159.8854097543538</v>
      </c>
      <c r="AC28" t="n">
        <v>144.6261706480243</v>
      </c>
      <c r="AD28" t="n">
        <v>116854.4470838014</v>
      </c>
      <c r="AE28" t="n">
        <v>159885.4097543538</v>
      </c>
      <c r="AF28" t="n">
        <v>2.94501982460238e-06</v>
      </c>
      <c r="AG28" t="n">
        <v>7</v>
      </c>
      <c r="AH28" t="n">
        <v>144626.1706480243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13.3338</v>
      </c>
      <c r="E29" t="n">
        <v>7.5</v>
      </c>
      <c r="F29" t="n">
        <v>4.18</v>
      </c>
      <c r="G29" t="n">
        <v>31.36</v>
      </c>
      <c r="H29" t="n">
        <v>0.48</v>
      </c>
      <c r="I29" t="n">
        <v>8</v>
      </c>
      <c r="J29" t="n">
        <v>287.41</v>
      </c>
      <c r="K29" t="n">
        <v>60.56</v>
      </c>
      <c r="L29" t="n">
        <v>7.75</v>
      </c>
      <c r="M29" t="n">
        <v>6</v>
      </c>
      <c r="N29" t="n">
        <v>79.09999999999999</v>
      </c>
      <c r="O29" t="n">
        <v>35680.92</v>
      </c>
      <c r="P29" t="n">
        <v>69.09999999999999</v>
      </c>
      <c r="Q29" t="n">
        <v>203.59</v>
      </c>
      <c r="R29" t="n">
        <v>18.43</v>
      </c>
      <c r="S29" t="n">
        <v>13.05</v>
      </c>
      <c r="T29" t="n">
        <v>2381.63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116.7504683961342</v>
      </c>
      <c r="AB29" t="n">
        <v>159.7431415266716</v>
      </c>
      <c r="AC29" t="n">
        <v>144.4974803003173</v>
      </c>
      <c r="AD29" t="n">
        <v>116750.4683961342</v>
      </c>
      <c r="AE29" t="n">
        <v>159743.1415266717</v>
      </c>
      <c r="AF29" t="n">
        <v>2.946434063454479e-06</v>
      </c>
      <c r="AG29" t="n">
        <v>7</v>
      </c>
      <c r="AH29" t="n">
        <v>144497.4803003173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13.3328</v>
      </c>
      <c r="E30" t="n">
        <v>7.5</v>
      </c>
      <c r="F30" t="n">
        <v>4.18</v>
      </c>
      <c r="G30" t="n">
        <v>31.36</v>
      </c>
      <c r="H30" t="n">
        <v>0.49</v>
      </c>
      <c r="I30" t="n">
        <v>8</v>
      </c>
      <c r="J30" t="n">
        <v>287.91</v>
      </c>
      <c r="K30" t="n">
        <v>60.56</v>
      </c>
      <c r="L30" t="n">
        <v>8</v>
      </c>
      <c r="M30" t="n">
        <v>6</v>
      </c>
      <c r="N30" t="n">
        <v>79.36</v>
      </c>
      <c r="O30" t="n">
        <v>35743.15</v>
      </c>
      <c r="P30" t="n">
        <v>68.94</v>
      </c>
      <c r="Q30" t="n">
        <v>203.57</v>
      </c>
      <c r="R30" t="n">
        <v>18.38</v>
      </c>
      <c r="S30" t="n">
        <v>13.05</v>
      </c>
      <c r="T30" t="n">
        <v>2354.57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116.6880095152444</v>
      </c>
      <c r="AB30" t="n">
        <v>159.657682530347</v>
      </c>
      <c r="AC30" t="n">
        <v>144.4201773906594</v>
      </c>
      <c r="AD30" t="n">
        <v>116688.0095152444</v>
      </c>
      <c r="AE30" t="n">
        <v>159657.682530347</v>
      </c>
      <c r="AF30" t="n">
        <v>2.946213088633838e-06</v>
      </c>
      <c r="AG30" t="n">
        <v>7</v>
      </c>
      <c r="AH30" t="n">
        <v>144420.1773906594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13.4842</v>
      </c>
      <c r="E31" t="n">
        <v>7.42</v>
      </c>
      <c r="F31" t="n">
        <v>4.15</v>
      </c>
      <c r="G31" t="n">
        <v>35.57</v>
      </c>
      <c r="H31" t="n">
        <v>0.51</v>
      </c>
      <c r="I31" t="n">
        <v>7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68.27</v>
      </c>
      <c r="Q31" t="n">
        <v>203.56</v>
      </c>
      <c r="R31" t="n">
        <v>17.3</v>
      </c>
      <c r="S31" t="n">
        <v>13.05</v>
      </c>
      <c r="T31" t="n">
        <v>1821.9</v>
      </c>
      <c r="U31" t="n">
        <v>0.75</v>
      </c>
      <c r="V31" t="n">
        <v>0.9</v>
      </c>
      <c r="W31" t="n">
        <v>0.07000000000000001</v>
      </c>
      <c r="X31" t="n">
        <v>0.11</v>
      </c>
      <c r="Y31" t="n">
        <v>1</v>
      </c>
      <c r="Z31" t="n">
        <v>10</v>
      </c>
      <c r="AA31" t="n">
        <v>115.9228167477991</v>
      </c>
      <c r="AB31" t="n">
        <v>158.6107120280065</v>
      </c>
      <c r="AC31" t="n">
        <v>143.4731282836296</v>
      </c>
      <c r="AD31" t="n">
        <v>115922.8167477991</v>
      </c>
      <c r="AE31" t="n">
        <v>158610.7120280065</v>
      </c>
      <c r="AF31" t="n">
        <v>2.979668676478789e-06</v>
      </c>
      <c r="AG31" t="n">
        <v>7</v>
      </c>
      <c r="AH31" t="n">
        <v>143473.1282836296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13.5237</v>
      </c>
      <c r="E32" t="n">
        <v>7.39</v>
      </c>
      <c r="F32" t="n">
        <v>4.13</v>
      </c>
      <c r="G32" t="n">
        <v>35.38</v>
      </c>
      <c r="H32" t="n">
        <v>0.52</v>
      </c>
      <c r="I32" t="n">
        <v>7</v>
      </c>
      <c r="J32" t="n">
        <v>288.92</v>
      </c>
      <c r="K32" t="n">
        <v>60.56</v>
      </c>
      <c r="L32" t="n">
        <v>8.5</v>
      </c>
      <c r="M32" t="n">
        <v>5</v>
      </c>
      <c r="N32" t="n">
        <v>79.87</v>
      </c>
      <c r="O32" t="n">
        <v>35867.91</v>
      </c>
      <c r="P32" t="n">
        <v>67.86</v>
      </c>
      <c r="Q32" t="n">
        <v>203.64</v>
      </c>
      <c r="R32" t="n">
        <v>16.71</v>
      </c>
      <c r="S32" t="n">
        <v>13.05</v>
      </c>
      <c r="T32" t="n">
        <v>1522.71</v>
      </c>
      <c r="U32" t="n">
        <v>0.78</v>
      </c>
      <c r="V32" t="n">
        <v>0.91</v>
      </c>
      <c r="W32" t="n">
        <v>0.06</v>
      </c>
      <c r="X32" t="n">
        <v>0.09</v>
      </c>
      <c r="Y32" t="n">
        <v>1</v>
      </c>
      <c r="Z32" t="n">
        <v>10</v>
      </c>
      <c r="AA32" t="n">
        <v>115.6033301803907</v>
      </c>
      <c r="AB32" t="n">
        <v>158.1735764117259</v>
      </c>
      <c r="AC32" t="n">
        <v>143.077712277043</v>
      </c>
      <c r="AD32" t="n">
        <v>115603.3301803907</v>
      </c>
      <c r="AE32" t="n">
        <v>158173.5764117259</v>
      </c>
      <c r="AF32" t="n">
        <v>2.988397181894084e-06</v>
      </c>
      <c r="AG32" t="n">
        <v>7</v>
      </c>
      <c r="AH32" t="n">
        <v>143077.712277043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13.4771</v>
      </c>
      <c r="E33" t="n">
        <v>7.42</v>
      </c>
      <c r="F33" t="n">
        <v>4.15</v>
      </c>
      <c r="G33" t="n">
        <v>35.6</v>
      </c>
      <c r="H33" t="n">
        <v>0.54</v>
      </c>
      <c r="I33" t="n">
        <v>7</v>
      </c>
      <c r="J33" t="n">
        <v>289.43</v>
      </c>
      <c r="K33" t="n">
        <v>60.56</v>
      </c>
      <c r="L33" t="n">
        <v>8.75</v>
      </c>
      <c r="M33" t="n">
        <v>5</v>
      </c>
      <c r="N33" t="n">
        <v>80.12</v>
      </c>
      <c r="O33" t="n">
        <v>35930.44</v>
      </c>
      <c r="P33" t="n">
        <v>68.26000000000001</v>
      </c>
      <c r="Q33" t="n">
        <v>203.58</v>
      </c>
      <c r="R33" t="n">
        <v>17.65</v>
      </c>
      <c r="S33" t="n">
        <v>13.05</v>
      </c>
      <c r="T33" t="n">
        <v>1992.65</v>
      </c>
      <c r="U33" t="n">
        <v>0.74</v>
      </c>
      <c r="V33" t="n">
        <v>0.9</v>
      </c>
      <c r="W33" t="n">
        <v>0.06</v>
      </c>
      <c r="X33" t="n">
        <v>0.11</v>
      </c>
      <c r="Y33" t="n">
        <v>1</v>
      </c>
      <c r="Z33" t="n">
        <v>10</v>
      </c>
      <c r="AA33" t="n">
        <v>115.9383417103721</v>
      </c>
      <c r="AB33" t="n">
        <v>158.6319539667119</v>
      </c>
      <c r="AC33" t="n">
        <v>143.4923429215182</v>
      </c>
      <c r="AD33" t="n">
        <v>115938.3417103721</v>
      </c>
      <c r="AE33" t="n">
        <v>158631.9539667119</v>
      </c>
      <c r="AF33" t="n">
        <v>2.978099755252243e-06</v>
      </c>
      <c r="AG33" t="n">
        <v>7</v>
      </c>
      <c r="AH33" t="n">
        <v>143492.3429215182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13.4454</v>
      </c>
      <c r="E34" t="n">
        <v>7.44</v>
      </c>
      <c r="F34" t="n">
        <v>4.17</v>
      </c>
      <c r="G34" t="n">
        <v>35.75</v>
      </c>
      <c r="H34" t="n">
        <v>0.55</v>
      </c>
      <c r="I34" t="n">
        <v>7</v>
      </c>
      <c r="J34" t="n">
        <v>289.94</v>
      </c>
      <c r="K34" t="n">
        <v>60.56</v>
      </c>
      <c r="L34" t="n">
        <v>9</v>
      </c>
      <c r="M34" t="n">
        <v>5</v>
      </c>
      <c r="N34" t="n">
        <v>80.38</v>
      </c>
      <c r="O34" t="n">
        <v>35993.08</v>
      </c>
      <c r="P34" t="n">
        <v>68.48999999999999</v>
      </c>
      <c r="Q34" t="n">
        <v>203.58</v>
      </c>
      <c r="R34" t="n">
        <v>18.12</v>
      </c>
      <c r="S34" t="n">
        <v>13.05</v>
      </c>
      <c r="T34" t="n">
        <v>2228.19</v>
      </c>
      <c r="U34" t="n">
        <v>0.72</v>
      </c>
      <c r="V34" t="n">
        <v>0.9</v>
      </c>
      <c r="W34" t="n">
        <v>0.07000000000000001</v>
      </c>
      <c r="X34" t="n">
        <v>0.13</v>
      </c>
      <c r="Y34" t="n">
        <v>1</v>
      </c>
      <c r="Z34" t="n">
        <v>10</v>
      </c>
      <c r="AA34" t="n">
        <v>116.1653290269119</v>
      </c>
      <c r="AB34" t="n">
        <v>158.942528027175</v>
      </c>
      <c r="AC34" t="n">
        <v>143.7732762295443</v>
      </c>
      <c r="AD34" t="n">
        <v>116165.3290269119</v>
      </c>
      <c r="AE34" t="n">
        <v>158942.528027175</v>
      </c>
      <c r="AF34" t="n">
        <v>2.971094853437943e-06</v>
      </c>
      <c r="AG34" t="n">
        <v>7</v>
      </c>
      <c r="AH34" t="n">
        <v>143773.2762295443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13.464</v>
      </c>
      <c r="E35" t="n">
        <v>7.43</v>
      </c>
      <c r="F35" t="n">
        <v>4.16</v>
      </c>
      <c r="G35" t="n">
        <v>35.66</v>
      </c>
      <c r="H35" t="n">
        <v>0.57</v>
      </c>
      <c r="I35" t="n">
        <v>7</v>
      </c>
      <c r="J35" t="n">
        <v>290.45</v>
      </c>
      <c r="K35" t="n">
        <v>60.56</v>
      </c>
      <c r="L35" t="n">
        <v>9.25</v>
      </c>
      <c r="M35" t="n">
        <v>5</v>
      </c>
      <c r="N35" t="n">
        <v>80.64</v>
      </c>
      <c r="O35" t="n">
        <v>36055.83</v>
      </c>
      <c r="P35" t="n">
        <v>68.11</v>
      </c>
      <c r="Q35" t="n">
        <v>203.56</v>
      </c>
      <c r="R35" t="n">
        <v>17.82</v>
      </c>
      <c r="S35" t="n">
        <v>13.05</v>
      </c>
      <c r="T35" t="n">
        <v>2081.14</v>
      </c>
      <c r="U35" t="n">
        <v>0.73</v>
      </c>
      <c r="V35" t="n">
        <v>0.9</v>
      </c>
      <c r="W35" t="n">
        <v>0.06</v>
      </c>
      <c r="X35" t="n">
        <v>0.12</v>
      </c>
      <c r="Y35" t="n">
        <v>1</v>
      </c>
      <c r="Z35" t="n">
        <v>10</v>
      </c>
      <c r="AA35" t="n">
        <v>115.9369816057361</v>
      </c>
      <c r="AB35" t="n">
        <v>158.6300930115452</v>
      </c>
      <c r="AC35" t="n">
        <v>143.4906595733008</v>
      </c>
      <c r="AD35" t="n">
        <v>115936.9816057361</v>
      </c>
      <c r="AE35" t="n">
        <v>158630.0930115452</v>
      </c>
      <c r="AF35" t="n">
        <v>2.975204985101854e-06</v>
      </c>
      <c r="AG35" t="n">
        <v>7</v>
      </c>
      <c r="AH35" t="n">
        <v>143490.6595733008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13.4534</v>
      </c>
      <c r="E36" t="n">
        <v>7.43</v>
      </c>
      <c r="F36" t="n">
        <v>4.17</v>
      </c>
      <c r="G36" t="n">
        <v>35.71</v>
      </c>
      <c r="H36" t="n">
        <v>0.58</v>
      </c>
      <c r="I36" t="n">
        <v>7</v>
      </c>
      <c r="J36" t="n">
        <v>290.96</v>
      </c>
      <c r="K36" t="n">
        <v>60.56</v>
      </c>
      <c r="L36" t="n">
        <v>9.5</v>
      </c>
      <c r="M36" t="n">
        <v>5</v>
      </c>
      <c r="N36" t="n">
        <v>80.90000000000001</v>
      </c>
      <c r="O36" t="n">
        <v>36118.68</v>
      </c>
      <c r="P36" t="n">
        <v>68.02</v>
      </c>
      <c r="Q36" t="n">
        <v>203.57</v>
      </c>
      <c r="R36" t="n">
        <v>18.03</v>
      </c>
      <c r="S36" t="n">
        <v>13.05</v>
      </c>
      <c r="T36" t="n">
        <v>2183.3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115.9529862555522</v>
      </c>
      <c r="AB36" t="n">
        <v>158.651991279499</v>
      </c>
      <c r="AC36" t="n">
        <v>143.5104679012955</v>
      </c>
      <c r="AD36" t="n">
        <v>115952.9862555522</v>
      </c>
      <c r="AE36" t="n">
        <v>158651.991279499</v>
      </c>
      <c r="AF36" t="n">
        <v>2.972862652003067e-06</v>
      </c>
      <c r="AG36" t="n">
        <v>7</v>
      </c>
      <c r="AH36" t="n">
        <v>143510.4679012955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13.5967</v>
      </c>
      <c r="E37" t="n">
        <v>7.35</v>
      </c>
      <c r="F37" t="n">
        <v>4.14</v>
      </c>
      <c r="G37" t="n">
        <v>41.4</v>
      </c>
      <c r="H37" t="n">
        <v>0.6</v>
      </c>
      <c r="I37" t="n">
        <v>6</v>
      </c>
      <c r="J37" t="n">
        <v>291.47</v>
      </c>
      <c r="K37" t="n">
        <v>60.56</v>
      </c>
      <c r="L37" t="n">
        <v>9.75</v>
      </c>
      <c r="M37" t="n">
        <v>4</v>
      </c>
      <c r="N37" t="n">
        <v>81.16</v>
      </c>
      <c r="O37" t="n">
        <v>36181.64</v>
      </c>
      <c r="P37" t="n">
        <v>67.40000000000001</v>
      </c>
      <c r="Q37" t="n">
        <v>203.56</v>
      </c>
      <c r="R37" t="n">
        <v>17.14</v>
      </c>
      <c r="S37" t="n">
        <v>13.05</v>
      </c>
      <c r="T37" t="n">
        <v>1745.72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115.2444612104157</v>
      </c>
      <c r="AB37" t="n">
        <v>157.6825560548248</v>
      </c>
      <c r="AC37" t="n">
        <v>142.633554213853</v>
      </c>
      <c r="AD37" t="n">
        <v>115244.4612104157</v>
      </c>
      <c r="AE37" t="n">
        <v>157682.5560548248</v>
      </c>
      <c r="AF37" t="n">
        <v>3.00452834380083e-06</v>
      </c>
      <c r="AG37" t="n">
        <v>7</v>
      </c>
      <c r="AH37" t="n">
        <v>142633.554213853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13.6018</v>
      </c>
      <c r="E38" t="n">
        <v>7.35</v>
      </c>
      <c r="F38" t="n">
        <v>4.14</v>
      </c>
      <c r="G38" t="n">
        <v>41.38</v>
      </c>
      <c r="H38" t="n">
        <v>0.61</v>
      </c>
      <c r="I38" t="n">
        <v>6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67.31999999999999</v>
      </c>
      <c r="Q38" t="n">
        <v>203.56</v>
      </c>
      <c r="R38" t="n">
        <v>17.02</v>
      </c>
      <c r="S38" t="n">
        <v>13.05</v>
      </c>
      <c r="T38" t="n">
        <v>1687.49</v>
      </c>
      <c r="U38" t="n">
        <v>0.77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115.1987848861791</v>
      </c>
      <c r="AB38" t="n">
        <v>157.620059692907</v>
      </c>
      <c r="AC38" t="n">
        <v>142.5770224170025</v>
      </c>
      <c r="AD38" t="n">
        <v>115198.7848861791</v>
      </c>
      <c r="AE38" t="n">
        <v>157620.059692907</v>
      </c>
      <c r="AF38" t="n">
        <v>3.005655315386096e-06</v>
      </c>
      <c r="AG38" t="n">
        <v>7</v>
      </c>
      <c r="AH38" t="n">
        <v>142577.0224170025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13.5967</v>
      </c>
      <c r="E39" t="n">
        <v>7.35</v>
      </c>
      <c r="F39" t="n">
        <v>4.14</v>
      </c>
      <c r="G39" t="n">
        <v>41.4</v>
      </c>
      <c r="H39" t="n">
        <v>0.62</v>
      </c>
      <c r="I39" t="n">
        <v>6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67.53</v>
      </c>
      <c r="Q39" t="n">
        <v>203.56</v>
      </c>
      <c r="R39" t="n">
        <v>17.16</v>
      </c>
      <c r="S39" t="n">
        <v>13.05</v>
      </c>
      <c r="T39" t="n">
        <v>1755.3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115.2964925572649</v>
      </c>
      <c r="AB39" t="n">
        <v>157.7537476390448</v>
      </c>
      <c r="AC39" t="n">
        <v>142.6979513731931</v>
      </c>
      <c r="AD39" t="n">
        <v>115296.4925572649</v>
      </c>
      <c r="AE39" t="n">
        <v>157753.7476390448</v>
      </c>
      <c r="AF39" t="n">
        <v>3.00452834380083e-06</v>
      </c>
      <c r="AG39" t="n">
        <v>7</v>
      </c>
      <c r="AH39" t="n">
        <v>142697.9513731931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13.5988</v>
      </c>
      <c r="E40" t="n">
        <v>7.35</v>
      </c>
      <c r="F40" t="n">
        <v>4.14</v>
      </c>
      <c r="G40" t="n">
        <v>41.39</v>
      </c>
      <c r="H40" t="n">
        <v>0.64</v>
      </c>
      <c r="I40" t="n">
        <v>6</v>
      </c>
      <c r="J40" t="n">
        <v>293</v>
      </c>
      <c r="K40" t="n">
        <v>60.56</v>
      </c>
      <c r="L40" t="n">
        <v>10.5</v>
      </c>
      <c r="M40" t="n">
        <v>4</v>
      </c>
      <c r="N40" t="n">
        <v>81.95</v>
      </c>
      <c r="O40" t="n">
        <v>36371.17</v>
      </c>
      <c r="P40" t="n">
        <v>67.41</v>
      </c>
      <c r="Q40" t="n">
        <v>203.58</v>
      </c>
      <c r="R40" t="n">
        <v>17.07</v>
      </c>
      <c r="S40" t="n">
        <v>13.05</v>
      </c>
      <c r="T40" t="n">
        <v>1708.46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115.2428333339286</v>
      </c>
      <c r="AB40" t="n">
        <v>157.6803287223983</v>
      </c>
      <c r="AC40" t="n">
        <v>142.6315394549072</v>
      </c>
      <c r="AD40" t="n">
        <v>115242.8333339286</v>
      </c>
      <c r="AE40" t="n">
        <v>157680.3287223983</v>
      </c>
      <c r="AF40" t="n">
        <v>3.004992390924175e-06</v>
      </c>
      <c r="AG40" t="n">
        <v>7</v>
      </c>
      <c r="AH40" t="n">
        <v>142631.5394549072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13.6024</v>
      </c>
      <c r="E41" t="n">
        <v>7.35</v>
      </c>
      <c r="F41" t="n">
        <v>4.14</v>
      </c>
      <c r="G41" t="n">
        <v>41.37</v>
      </c>
      <c r="H41" t="n">
        <v>0.65</v>
      </c>
      <c r="I41" t="n">
        <v>6</v>
      </c>
      <c r="J41" t="n">
        <v>293.52</v>
      </c>
      <c r="K41" t="n">
        <v>60.56</v>
      </c>
      <c r="L41" t="n">
        <v>10.75</v>
      </c>
      <c r="M41" t="n">
        <v>4</v>
      </c>
      <c r="N41" t="n">
        <v>82.20999999999999</v>
      </c>
      <c r="O41" t="n">
        <v>36434.56</v>
      </c>
      <c r="P41" t="n">
        <v>67.37</v>
      </c>
      <c r="Q41" t="n">
        <v>203.56</v>
      </c>
      <c r="R41" t="n">
        <v>16.98</v>
      </c>
      <c r="S41" t="n">
        <v>13.05</v>
      </c>
      <c r="T41" t="n">
        <v>1665.99</v>
      </c>
      <c r="U41" t="n">
        <v>0.77</v>
      </c>
      <c r="V41" t="n">
        <v>0.9</v>
      </c>
      <c r="W41" t="n">
        <v>0.07000000000000001</v>
      </c>
      <c r="X41" t="n">
        <v>0.1</v>
      </c>
      <c r="Y41" t="n">
        <v>1</v>
      </c>
      <c r="Z41" t="n">
        <v>10</v>
      </c>
      <c r="AA41" t="n">
        <v>115.2171825201482</v>
      </c>
      <c r="AB41" t="n">
        <v>157.64523214735</v>
      </c>
      <c r="AC41" t="n">
        <v>142.5997924477231</v>
      </c>
      <c r="AD41" t="n">
        <v>115217.1825201482</v>
      </c>
      <c r="AE41" t="n">
        <v>157645.2321473499</v>
      </c>
      <c r="AF41" t="n">
        <v>3.005787900278481e-06</v>
      </c>
      <c r="AG41" t="n">
        <v>7</v>
      </c>
      <c r="AH41" t="n">
        <v>142599.7924477231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13.6333</v>
      </c>
      <c r="E42" t="n">
        <v>7.34</v>
      </c>
      <c r="F42" t="n">
        <v>4.12</v>
      </c>
      <c r="G42" t="n">
        <v>41.21</v>
      </c>
      <c r="H42" t="n">
        <v>0.67</v>
      </c>
      <c r="I42" t="n">
        <v>6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66.88</v>
      </c>
      <c r="Q42" t="n">
        <v>203.56</v>
      </c>
      <c r="R42" t="n">
        <v>16.4</v>
      </c>
      <c r="S42" t="n">
        <v>13.05</v>
      </c>
      <c r="T42" t="n">
        <v>1372.82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114.8933547533776</v>
      </c>
      <c r="AB42" t="n">
        <v>157.2021567105818</v>
      </c>
      <c r="AC42" t="n">
        <v>142.1990035087797</v>
      </c>
      <c r="AD42" t="n">
        <v>114893.3547533776</v>
      </c>
      <c r="AE42" t="n">
        <v>157202.1567105818</v>
      </c>
      <c r="AF42" t="n">
        <v>3.012616022236268e-06</v>
      </c>
      <c r="AG42" t="n">
        <v>7</v>
      </c>
      <c r="AH42" t="n">
        <v>142199.0035087797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13.624</v>
      </c>
      <c r="E43" t="n">
        <v>7.34</v>
      </c>
      <c r="F43" t="n">
        <v>4.13</v>
      </c>
      <c r="G43" t="n">
        <v>41.26</v>
      </c>
      <c r="H43" t="n">
        <v>0.68</v>
      </c>
      <c r="I43" t="n">
        <v>6</v>
      </c>
      <c r="J43" t="n">
        <v>294.55</v>
      </c>
      <c r="K43" t="n">
        <v>60.56</v>
      </c>
      <c r="L43" t="n">
        <v>11.25</v>
      </c>
      <c r="M43" t="n">
        <v>4</v>
      </c>
      <c r="N43" t="n">
        <v>82.73999999999999</v>
      </c>
      <c r="O43" t="n">
        <v>36561.67</v>
      </c>
      <c r="P43" t="n">
        <v>66.73</v>
      </c>
      <c r="Q43" t="n">
        <v>203.57</v>
      </c>
      <c r="R43" t="n">
        <v>16.69</v>
      </c>
      <c r="S43" t="n">
        <v>13.05</v>
      </c>
      <c r="T43" t="n">
        <v>1518.2</v>
      </c>
      <c r="U43" t="n">
        <v>0.78</v>
      </c>
      <c r="V43" t="n">
        <v>0.91</v>
      </c>
      <c r="W43" t="n">
        <v>0.06</v>
      </c>
      <c r="X43" t="n">
        <v>0.09</v>
      </c>
      <c r="Y43" t="n">
        <v>1</v>
      </c>
      <c r="Z43" t="n">
        <v>10</v>
      </c>
      <c r="AA43" t="n">
        <v>114.8809355784111</v>
      </c>
      <c r="AB43" t="n">
        <v>157.1851642474973</v>
      </c>
      <c r="AC43" t="n">
        <v>142.1836327825229</v>
      </c>
      <c r="AD43" t="n">
        <v>114880.9355784111</v>
      </c>
      <c r="AE43" t="n">
        <v>157185.1642474973</v>
      </c>
      <c r="AF43" t="n">
        <v>3.010560956404312e-06</v>
      </c>
      <c r="AG43" t="n">
        <v>7</v>
      </c>
      <c r="AH43" t="n">
        <v>142183.6327825229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13.5813</v>
      </c>
      <c r="E44" t="n">
        <v>7.36</v>
      </c>
      <c r="F44" t="n">
        <v>4.15</v>
      </c>
      <c r="G44" t="n">
        <v>41.49</v>
      </c>
      <c r="H44" t="n">
        <v>0.6899999999999999</v>
      </c>
      <c r="I44" t="n">
        <v>6</v>
      </c>
      <c r="J44" t="n">
        <v>295.06</v>
      </c>
      <c r="K44" t="n">
        <v>60.56</v>
      </c>
      <c r="L44" t="n">
        <v>11.5</v>
      </c>
      <c r="M44" t="n">
        <v>4</v>
      </c>
      <c r="N44" t="n">
        <v>83.01000000000001</v>
      </c>
      <c r="O44" t="n">
        <v>36625.39</v>
      </c>
      <c r="P44" t="n">
        <v>66.98</v>
      </c>
      <c r="Q44" t="n">
        <v>203.56</v>
      </c>
      <c r="R44" t="n">
        <v>17.5</v>
      </c>
      <c r="S44" t="n">
        <v>13.05</v>
      </c>
      <c r="T44" t="n">
        <v>1926.57</v>
      </c>
      <c r="U44" t="n">
        <v>0.75</v>
      </c>
      <c r="V44" t="n">
        <v>0.9</v>
      </c>
      <c r="W44" t="n">
        <v>0.06</v>
      </c>
      <c r="X44" t="n">
        <v>0.11</v>
      </c>
      <c r="Y44" t="n">
        <v>1</v>
      </c>
      <c r="Z44" t="n">
        <v>10</v>
      </c>
      <c r="AA44" t="n">
        <v>115.1404296946752</v>
      </c>
      <c r="AB44" t="n">
        <v>157.5402155454422</v>
      </c>
      <c r="AC44" t="n">
        <v>142.5047984829096</v>
      </c>
      <c r="AD44" t="n">
        <v>115140.4296946752</v>
      </c>
      <c r="AE44" t="n">
        <v>157540.2155454422</v>
      </c>
      <c r="AF44" t="n">
        <v>3.001125331562969e-06</v>
      </c>
      <c r="AG44" t="n">
        <v>7</v>
      </c>
      <c r="AH44" t="n">
        <v>142504.7984829097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13.5829</v>
      </c>
      <c r="E45" t="n">
        <v>7.36</v>
      </c>
      <c r="F45" t="n">
        <v>4.15</v>
      </c>
      <c r="G45" t="n">
        <v>41.48</v>
      </c>
      <c r="H45" t="n">
        <v>0.71</v>
      </c>
      <c r="I45" t="n">
        <v>6</v>
      </c>
      <c r="J45" t="n">
        <v>295.58</v>
      </c>
      <c r="K45" t="n">
        <v>60.56</v>
      </c>
      <c r="L45" t="n">
        <v>11.75</v>
      </c>
      <c r="M45" t="n">
        <v>4</v>
      </c>
      <c r="N45" t="n">
        <v>83.28</v>
      </c>
      <c r="O45" t="n">
        <v>36689.22</v>
      </c>
      <c r="P45" t="n">
        <v>66.73999999999999</v>
      </c>
      <c r="Q45" t="n">
        <v>203.57</v>
      </c>
      <c r="R45" t="n">
        <v>17.43</v>
      </c>
      <c r="S45" t="n">
        <v>13.05</v>
      </c>
      <c r="T45" t="n">
        <v>1889.91</v>
      </c>
      <c r="U45" t="n">
        <v>0.75</v>
      </c>
      <c r="V45" t="n">
        <v>0.9</v>
      </c>
      <c r="W45" t="n">
        <v>0.06</v>
      </c>
      <c r="X45" t="n">
        <v>0.11</v>
      </c>
      <c r="Y45" t="n">
        <v>1</v>
      </c>
      <c r="Z45" t="n">
        <v>10</v>
      </c>
      <c r="AA45" t="n">
        <v>115.0399921916467</v>
      </c>
      <c r="AB45" t="n">
        <v>157.4027925228087</v>
      </c>
      <c r="AC45" t="n">
        <v>142.3804909206818</v>
      </c>
      <c r="AD45" t="n">
        <v>115039.9921916467</v>
      </c>
      <c r="AE45" t="n">
        <v>157402.7925228087</v>
      </c>
      <c r="AF45" t="n">
        <v>3.001478891275993e-06</v>
      </c>
      <c r="AG45" t="n">
        <v>7</v>
      </c>
      <c r="AH45" t="n">
        <v>142380.4909206818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13.7399</v>
      </c>
      <c r="E46" t="n">
        <v>7.28</v>
      </c>
      <c r="F46" t="n">
        <v>4.12</v>
      </c>
      <c r="G46" t="n">
        <v>49.39</v>
      </c>
      <c r="H46" t="n">
        <v>0.72</v>
      </c>
      <c r="I46" t="n">
        <v>5</v>
      </c>
      <c r="J46" t="n">
        <v>296.1</v>
      </c>
      <c r="K46" t="n">
        <v>60.56</v>
      </c>
      <c r="L46" t="n">
        <v>12</v>
      </c>
      <c r="M46" t="n">
        <v>3</v>
      </c>
      <c r="N46" t="n">
        <v>83.54000000000001</v>
      </c>
      <c r="O46" t="n">
        <v>36753.16</v>
      </c>
      <c r="P46" t="n">
        <v>66.13</v>
      </c>
      <c r="Q46" t="n">
        <v>203.56</v>
      </c>
      <c r="R46" t="n">
        <v>16.4</v>
      </c>
      <c r="S46" t="n">
        <v>13.05</v>
      </c>
      <c r="T46" t="n">
        <v>1378.49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114.3161884309704</v>
      </c>
      <c r="AB46" t="n">
        <v>156.4124522854836</v>
      </c>
      <c r="AC46" t="n">
        <v>141.4846673656555</v>
      </c>
      <c r="AD46" t="n">
        <v>114316.1884309704</v>
      </c>
      <c r="AE46" t="n">
        <v>156412.4522854836</v>
      </c>
      <c r="AF46" t="n">
        <v>3.036171938116531e-06</v>
      </c>
      <c r="AG46" t="n">
        <v>7</v>
      </c>
      <c r="AH46" t="n">
        <v>141484.6673656555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13.7342</v>
      </c>
      <c r="E47" t="n">
        <v>7.28</v>
      </c>
      <c r="F47" t="n">
        <v>4.12</v>
      </c>
      <c r="G47" t="n">
        <v>49.43</v>
      </c>
      <c r="H47" t="n">
        <v>0.74</v>
      </c>
      <c r="I47" t="n">
        <v>5</v>
      </c>
      <c r="J47" t="n">
        <v>296.62</v>
      </c>
      <c r="K47" t="n">
        <v>60.56</v>
      </c>
      <c r="L47" t="n">
        <v>12.25</v>
      </c>
      <c r="M47" t="n">
        <v>3</v>
      </c>
      <c r="N47" t="n">
        <v>83.81</v>
      </c>
      <c r="O47" t="n">
        <v>36817.22</v>
      </c>
      <c r="P47" t="n">
        <v>66.16</v>
      </c>
      <c r="Q47" t="n">
        <v>203.56</v>
      </c>
      <c r="R47" t="n">
        <v>16.49</v>
      </c>
      <c r="S47" t="n">
        <v>13.05</v>
      </c>
      <c r="T47" t="n">
        <v>1424.8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114.3428200878307</v>
      </c>
      <c r="AB47" t="n">
        <v>156.4488908933057</v>
      </c>
      <c r="AC47" t="n">
        <v>141.5176283238889</v>
      </c>
      <c r="AD47" t="n">
        <v>114342.8200878307</v>
      </c>
      <c r="AE47" t="n">
        <v>156448.8908933057</v>
      </c>
      <c r="AF47" t="n">
        <v>3.03491238163888e-06</v>
      </c>
      <c r="AG47" t="n">
        <v>7</v>
      </c>
      <c r="AH47" t="n">
        <v>141517.6283238889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13.7268</v>
      </c>
      <c r="E48" t="n">
        <v>7.28</v>
      </c>
      <c r="F48" t="n">
        <v>4.12</v>
      </c>
      <c r="G48" t="n">
        <v>49.47</v>
      </c>
      <c r="H48" t="n">
        <v>0.75</v>
      </c>
      <c r="I48" t="n">
        <v>5</v>
      </c>
      <c r="J48" t="n">
        <v>297.14</v>
      </c>
      <c r="K48" t="n">
        <v>60.56</v>
      </c>
      <c r="L48" t="n">
        <v>12.5</v>
      </c>
      <c r="M48" t="n">
        <v>3</v>
      </c>
      <c r="N48" t="n">
        <v>84.08</v>
      </c>
      <c r="O48" t="n">
        <v>36881.39</v>
      </c>
      <c r="P48" t="n">
        <v>66.34</v>
      </c>
      <c r="Q48" t="n">
        <v>203.56</v>
      </c>
      <c r="R48" t="n">
        <v>16.61</v>
      </c>
      <c r="S48" t="n">
        <v>13.05</v>
      </c>
      <c r="T48" t="n">
        <v>1484.22</v>
      </c>
      <c r="U48" t="n">
        <v>0.79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114.4333475094522</v>
      </c>
      <c r="AB48" t="n">
        <v>156.572754505356</v>
      </c>
      <c r="AC48" t="n">
        <v>141.6296705666489</v>
      </c>
      <c r="AD48" t="n">
        <v>114433.3475094522</v>
      </c>
      <c r="AE48" t="n">
        <v>156572.754505356</v>
      </c>
      <c r="AF48" t="n">
        <v>3.033277167966142e-06</v>
      </c>
      <c r="AG48" t="n">
        <v>7</v>
      </c>
      <c r="AH48" t="n">
        <v>141629.6705666489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13.7384</v>
      </c>
      <c r="E49" t="n">
        <v>7.28</v>
      </c>
      <c r="F49" t="n">
        <v>4.12</v>
      </c>
      <c r="G49" t="n">
        <v>49.4</v>
      </c>
      <c r="H49" t="n">
        <v>0.76</v>
      </c>
      <c r="I49" t="n">
        <v>5</v>
      </c>
      <c r="J49" t="n">
        <v>297.66</v>
      </c>
      <c r="K49" t="n">
        <v>60.56</v>
      </c>
      <c r="L49" t="n">
        <v>12.75</v>
      </c>
      <c r="M49" t="n">
        <v>3</v>
      </c>
      <c r="N49" t="n">
        <v>84.36</v>
      </c>
      <c r="O49" t="n">
        <v>36945.67</v>
      </c>
      <c r="P49" t="n">
        <v>66.34</v>
      </c>
      <c r="Q49" t="n">
        <v>203.56</v>
      </c>
      <c r="R49" t="n">
        <v>16.35</v>
      </c>
      <c r="S49" t="n">
        <v>13.05</v>
      </c>
      <c r="T49" t="n">
        <v>1354.4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114.4032511372894</v>
      </c>
      <c r="AB49" t="n">
        <v>156.5315753212048</v>
      </c>
      <c r="AC49" t="n">
        <v>141.5924214660377</v>
      </c>
      <c r="AD49" t="n">
        <v>114403.2511372895</v>
      </c>
      <c r="AE49" t="n">
        <v>156531.5753212048</v>
      </c>
      <c r="AF49" t="n">
        <v>3.03584047588557e-06</v>
      </c>
      <c r="AG49" t="n">
        <v>7</v>
      </c>
      <c r="AH49" t="n">
        <v>141592.4214660377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13.7342</v>
      </c>
      <c r="E50" t="n">
        <v>7.28</v>
      </c>
      <c r="F50" t="n">
        <v>4.12</v>
      </c>
      <c r="G50" t="n">
        <v>49.43</v>
      </c>
      <c r="H50" t="n">
        <v>0.78</v>
      </c>
      <c r="I50" t="n">
        <v>5</v>
      </c>
      <c r="J50" t="n">
        <v>298.18</v>
      </c>
      <c r="K50" t="n">
        <v>60.56</v>
      </c>
      <c r="L50" t="n">
        <v>13</v>
      </c>
      <c r="M50" t="n">
        <v>3</v>
      </c>
      <c r="N50" t="n">
        <v>84.63</v>
      </c>
      <c r="O50" t="n">
        <v>37010.06</v>
      </c>
      <c r="P50" t="n">
        <v>66.31</v>
      </c>
      <c r="Q50" t="n">
        <v>203.56</v>
      </c>
      <c r="R50" t="n">
        <v>16.49</v>
      </c>
      <c r="S50" t="n">
        <v>13.05</v>
      </c>
      <c r="T50" t="n">
        <v>1423.91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114.4022552049139</v>
      </c>
      <c r="AB50" t="n">
        <v>156.5302126425912</v>
      </c>
      <c r="AC50" t="n">
        <v>141.5911888395584</v>
      </c>
      <c r="AD50" t="n">
        <v>114402.2552049139</v>
      </c>
      <c r="AE50" t="n">
        <v>156530.2126425912</v>
      </c>
      <c r="AF50" t="n">
        <v>3.03491238163888e-06</v>
      </c>
      <c r="AG50" t="n">
        <v>7</v>
      </c>
      <c r="AH50" t="n">
        <v>141591.1888395584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13.7368</v>
      </c>
      <c r="E51" t="n">
        <v>7.28</v>
      </c>
      <c r="F51" t="n">
        <v>4.12</v>
      </c>
      <c r="G51" t="n">
        <v>49.41</v>
      </c>
      <c r="H51" t="n">
        <v>0.79</v>
      </c>
      <c r="I51" t="n">
        <v>5</v>
      </c>
      <c r="J51" t="n">
        <v>298.71</v>
      </c>
      <c r="K51" t="n">
        <v>60.56</v>
      </c>
      <c r="L51" t="n">
        <v>13.25</v>
      </c>
      <c r="M51" t="n">
        <v>3</v>
      </c>
      <c r="N51" t="n">
        <v>84.90000000000001</v>
      </c>
      <c r="O51" t="n">
        <v>37074.57</v>
      </c>
      <c r="P51" t="n">
        <v>66.3</v>
      </c>
      <c r="Q51" t="n">
        <v>203.56</v>
      </c>
      <c r="R51" t="n">
        <v>16.37</v>
      </c>
      <c r="S51" t="n">
        <v>13.05</v>
      </c>
      <c r="T51" t="n">
        <v>1364.39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114.3915529743582</v>
      </c>
      <c r="AB51" t="n">
        <v>156.5155693785957</v>
      </c>
      <c r="AC51" t="n">
        <v>141.5779431081268</v>
      </c>
      <c r="AD51" t="n">
        <v>114391.5529743582</v>
      </c>
      <c r="AE51" t="n">
        <v>156515.5693785957</v>
      </c>
      <c r="AF51" t="n">
        <v>3.035486916172546e-06</v>
      </c>
      <c r="AG51" t="n">
        <v>7</v>
      </c>
      <c r="AH51" t="n">
        <v>141577.9431081268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13.7615</v>
      </c>
      <c r="E52" t="n">
        <v>7.27</v>
      </c>
      <c r="F52" t="n">
        <v>4.1</v>
      </c>
      <c r="G52" t="n">
        <v>49.25</v>
      </c>
      <c r="H52" t="n">
        <v>0.8</v>
      </c>
      <c r="I52" t="n">
        <v>5</v>
      </c>
      <c r="J52" t="n">
        <v>299.23</v>
      </c>
      <c r="K52" t="n">
        <v>60.56</v>
      </c>
      <c r="L52" t="n">
        <v>13.5</v>
      </c>
      <c r="M52" t="n">
        <v>3</v>
      </c>
      <c r="N52" t="n">
        <v>85.18000000000001</v>
      </c>
      <c r="O52" t="n">
        <v>37139.2</v>
      </c>
      <c r="P52" t="n">
        <v>65.90000000000001</v>
      </c>
      <c r="Q52" t="n">
        <v>203.56</v>
      </c>
      <c r="R52" t="n">
        <v>15.91</v>
      </c>
      <c r="S52" t="n">
        <v>13.05</v>
      </c>
      <c r="T52" t="n">
        <v>1134.16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114.1242262874345</v>
      </c>
      <c r="AB52" t="n">
        <v>156.1498012119259</v>
      </c>
      <c r="AC52" t="n">
        <v>141.2470833419249</v>
      </c>
      <c r="AD52" t="n">
        <v>114124.2262874345</v>
      </c>
      <c r="AE52" t="n">
        <v>156149.8012119259</v>
      </c>
      <c r="AF52" t="n">
        <v>3.040944994242362e-06</v>
      </c>
      <c r="AG52" t="n">
        <v>7</v>
      </c>
      <c r="AH52" t="n">
        <v>141247.0833419249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13.7604</v>
      </c>
      <c r="E53" t="n">
        <v>7.27</v>
      </c>
      <c r="F53" t="n">
        <v>4.11</v>
      </c>
      <c r="G53" t="n">
        <v>49.26</v>
      </c>
      <c r="H53" t="n">
        <v>0.82</v>
      </c>
      <c r="I53" t="n">
        <v>5</v>
      </c>
      <c r="J53" t="n">
        <v>299.76</v>
      </c>
      <c r="K53" t="n">
        <v>60.56</v>
      </c>
      <c r="L53" t="n">
        <v>13.75</v>
      </c>
      <c r="M53" t="n">
        <v>3</v>
      </c>
      <c r="N53" t="n">
        <v>85.45</v>
      </c>
      <c r="O53" t="n">
        <v>37204.07</v>
      </c>
      <c r="P53" t="n">
        <v>65.88</v>
      </c>
      <c r="Q53" t="n">
        <v>203.56</v>
      </c>
      <c r="R53" t="n">
        <v>16.03</v>
      </c>
      <c r="S53" t="n">
        <v>13.05</v>
      </c>
      <c r="T53" t="n">
        <v>1196.87</v>
      </c>
      <c r="U53" t="n">
        <v>0.8100000000000001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114.1417659603443</v>
      </c>
      <c r="AB53" t="n">
        <v>156.1737997661968</v>
      </c>
      <c r="AC53" t="n">
        <v>141.2687915078584</v>
      </c>
      <c r="AD53" t="n">
        <v>114141.7659603443</v>
      </c>
      <c r="AE53" t="n">
        <v>156173.7997661968</v>
      </c>
      <c r="AF53" t="n">
        <v>3.040701921939658e-06</v>
      </c>
      <c r="AG53" t="n">
        <v>7</v>
      </c>
      <c r="AH53" t="n">
        <v>141268.7915078584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13.7326</v>
      </c>
      <c r="E54" t="n">
        <v>7.28</v>
      </c>
      <c r="F54" t="n">
        <v>4.12</v>
      </c>
      <c r="G54" t="n">
        <v>49.44</v>
      </c>
      <c r="H54" t="n">
        <v>0.83</v>
      </c>
      <c r="I54" t="n">
        <v>5</v>
      </c>
      <c r="J54" t="n">
        <v>300.28</v>
      </c>
      <c r="K54" t="n">
        <v>60.56</v>
      </c>
      <c r="L54" t="n">
        <v>14</v>
      </c>
      <c r="M54" t="n">
        <v>3</v>
      </c>
      <c r="N54" t="n">
        <v>85.73</v>
      </c>
      <c r="O54" t="n">
        <v>37268.93</v>
      </c>
      <c r="P54" t="n">
        <v>65.92</v>
      </c>
      <c r="Q54" t="n">
        <v>203.56</v>
      </c>
      <c r="R54" t="n">
        <v>16.55</v>
      </c>
      <c r="S54" t="n">
        <v>13.05</v>
      </c>
      <c r="T54" t="n">
        <v>1452.74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114.2518552503182</v>
      </c>
      <c r="AB54" t="n">
        <v>156.3244287895357</v>
      </c>
      <c r="AC54" t="n">
        <v>141.4050447086191</v>
      </c>
      <c r="AD54" t="n">
        <v>114251.8552503182</v>
      </c>
      <c r="AE54" t="n">
        <v>156324.4287895357</v>
      </c>
      <c r="AF54" t="n">
        <v>3.034558821925856e-06</v>
      </c>
      <c r="AG54" t="n">
        <v>7</v>
      </c>
      <c r="AH54" t="n">
        <v>141405.0447086191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13.7127</v>
      </c>
      <c r="E55" t="n">
        <v>7.29</v>
      </c>
      <c r="F55" t="n">
        <v>4.13</v>
      </c>
      <c r="G55" t="n">
        <v>49.56</v>
      </c>
      <c r="H55" t="n">
        <v>0.84</v>
      </c>
      <c r="I55" t="n">
        <v>5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65.91</v>
      </c>
      <c r="Q55" t="n">
        <v>203.56</v>
      </c>
      <c r="R55" t="n">
        <v>16.85</v>
      </c>
      <c r="S55" t="n">
        <v>13.05</v>
      </c>
      <c r="T55" t="n">
        <v>1606.05</v>
      </c>
      <c r="U55" t="n">
        <v>0.77</v>
      </c>
      <c r="V55" t="n">
        <v>0.9</v>
      </c>
      <c r="W55" t="n">
        <v>0.06</v>
      </c>
      <c r="X55" t="n">
        <v>0.09</v>
      </c>
      <c r="Y55" t="n">
        <v>1</v>
      </c>
      <c r="Z55" t="n">
        <v>10</v>
      </c>
      <c r="AA55" t="n">
        <v>114.3220541982224</v>
      </c>
      <c r="AB55" t="n">
        <v>156.4204780870172</v>
      </c>
      <c r="AC55" t="n">
        <v>141.491927195955</v>
      </c>
      <c r="AD55" t="n">
        <v>114322.0541982224</v>
      </c>
      <c r="AE55" t="n">
        <v>156420.4780870172</v>
      </c>
      <c r="AF55" t="n">
        <v>3.030161422995112e-06</v>
      </c>
      <c r="AG55" t="n">
        <v>7</v>
      </c>
      <c r="AH55" t="n">
        <v>141491.927195955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13.7268</v>
      </c>
      <c r="E56" t="n">
        <v>7.28</v>
      </c>
      <c r="F56" t="n">
        <v>4.12</v>
      </c>
      <c r="G56" t="n">
        <v>49.47</v>
      </c>
      <c r="H56" t="n">
        <v>0.86</v>
      </c>
      <c r="I56" t="n">
        <v>5</v>
      </c>
      <c r="J56" t="n">
        <v>301.34</v>
      </c>
      <c r="K56" t="n">
        <v>60.56</v>
      </c>
      <c r="L56" t="n">
        <v>14.5</v>
      </c>
      <c r="M56" t="n">
        <v>3</v>
      </c>
      <c r="N56" t="n">
        <v>86.28</v>
      </c>
      <c r="O56" t="n">
        <v>37399</v>
      </c>
      <c r="P56" t="n">
        <v>65.63</v>
      </c>
      <c r="Q56" t="n">
        <v>203.56</v>
      </c>
      <c r="R56" t="n">
        <v>16.58</v>
      </c>
      <c r="S56" t="n">
        <v>13.05</v>
      </c>
      <c r="T56" t="n">
        <v>1469.4</v>
      </c>
      <c r="U56" t="n">
        <v>0.79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114.151869628042</v>
      </c>
      <c r="AB56" t="n">
        <v>156.1876240500832</v>
      </c>
      <c r="AC56" t="n">
        <v>141.2812964214932</v>
      </c>
      <c r="AD56" t="n">
        <v>114151.869628042</v>
      </c>
      <c r="AE56" t="n">
        <v>156187.6240500832</v>
      </c>
      <c r="AF56" t="n">
        <v>3.033277167966142e-06</v>
      </c>
      <c r="AG56" t="n">
        <v>7</v>
      </c>
      <c r="AH56" t="n">
        <v>141281.2964214932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13.7237</v>
      </c>
      <c r="E57" t="n">
        <v>7.29</v>
      </c>
      <c r="F57" t="n">
        <v>4.12</v>
      </c>
      <c r="G57" t="n">
        <v>49.49</v>
      </c>
      <c r="H57" t="n">
        <v>0.87</v>
      </c>
      <c r="I57" t="n">
        <v>5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65.38</v>
      </c>
      <c r="Q57" t="n">
        <v>203.57</v>
      </c>
      <c r="R57" t="n">
        <v>16.7</v>
      </c>
      <c r="S57" t="n">
        <v>13.05</v>
      </c>
      <c r="T57" t="n">
        <v>1528.69</v>
      </c>
      <c r="U57" t="n">
        <v>0.78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114.060723339009</v>
      </c>
      <c r="AB57" t="n">
        <v>156.0629136763378</v>
      </c>
      <c r="AC57" t="n">
        <v>141.1684882307859</v>
      </c>
      <c r="AD57" t="n">
        <v>114060.723339009</v>
      </c>
      <c r="AE57" t="n">
        <v>156062.9136763378</v>
      </c>
      <c r="AF57" t="n">
        <v>3.032592146022156e-06</v>
      </c>
      <c r="AG57" t="n">
        <v>7</v>
      </c>
      <c r="AH57" t="n">
        <v>141168.4882307859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13.7148</v>
      </c>
      <c r="E58" t="n">
        <v>7.29</v>
      </c>
      <c r="F58" t="n">
        <v>4.13</v>
      </c>
      <c r="G58" t="n">
        <v>49.55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65.25</v>
      </c>
      <c r="Q58" t="n">
        <v>203.56</v>
      </c>
      <c r="R58" t="n">
        <v>16.81</v>
      </c>
      <c r="S58" t="n">
        <v>13.05</v>
      </c>
      <c r="T58" t="n">
        <v>1587.12</v>
      </c>
      <c r="U58" t="n">
        <v>0.78</v>
      </c>
      <c r="V58" t="n">
        <v>0.9</v>
      </c>
      <c r="W58" t="n">
        <v>0.06</v>
      </c>
      <c r="X58" t="n">
        <v>0.09</v>
      </c>
      <c r="Y58" t="n">
        <v>1</v>
      </c>
      <c r="Z58" t="n">
        <v>10</v>
      </c>
      <c r="AA58" t="n">
        <v>114.0547289472593</v>
      </c>
      <c r="AB58" t="n">
        <v>156.0547118850918</v>
      </c>
      <c r="AC58" t="n">
        <v>141.1610692069852</v>
      </c>
      <c r="AD58" t="n">
        <v>114054.7289472593</v>
      </c>
      <c r="AE58" t="n">
        <v>156054.7118850918</v>
      </c>
      <c r="AF58" t="n">
        <v>3.030625470118458e-06</v>
      </c>
      <c r="AG58" t="n">
        <v>7</v>
      </c>
      <c r="AH58" t="n">
        <v>141161.0692069852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13.7258</v>
      </c>
      <c r="E59" t="n">
        <v>7.29</v>
      </c>
      <c r="F59" t="n">
        <v>4.12</v>
      </c>
      <c r="G59" t="n">
        <v>49.48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65.02</v>
      </c>
      <c r="Q59" t="n">
        <v>203.56</v>
      </c>
      <c r="R59" t="n">
        <v>16.6</v>
      </c>
      <c r="S59" t="n">
        <v>13.05</v>
      </c>
      <c r="T59" t="n">
        <v>1479.94</v>
      </c>
      <c r="U59" t="n">
        <v>0.79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113.9125952891309</v>
      </c>
      <c r="AB59" t="n">
        <v>155.8602383435463</v>
      </c>
      <c r="AC59" t="n">
        <v>140.9851559472994</v>
      </c>
      <c r="AD59" t="n">
        <v>113912.5952891309</v>
      </c>
      <c r="AE59" t="n">
        <v>155860.2383435463</v>
      </c>
      <c r="AF59" t="n">
        <v>3.033056193145501e-06</v>
      </c>
      <c r="AG59" t="n">
        <v>7</v>
      </c>
      <c r="AH59" t="n">
        <v>140985.1559472994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13.876</v>
      </c>
      <c r="E60" t="n">
        <v>7.21</v>
      </c>
      <c r="F60" t="n">
        <v>4.1</v>
      </c>
      <c r="G60" t="n">
        <v>61.45</v>
      </c>
      <c r="H60" t="n">
        <v>0.91</v>
      </c>
      <c r="I60" t="n">
        <v>4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64.39</v>
      </c>
      <c r="Q60" t="n">
        <v>203.56</v>
      </c>
      <c r="R60" t="n">
        <v>15.72</v>
      </c>
      <c r="S60" t="n">
        <v>13.05</v>
      </c>
      <c r="T60" t="n">
        <v>1044.52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113.240451689183</v>
      </c>
      <c r="AB60" t="n">
        <v>154.9405818172152</v>
      </c>
      <c r="AC60" t="n">
        <v>140.153270149095</v>
      </c>
      <c r="AD60" t="n">
        <v>113240.451689183</v>
      </c>
      <c r="AE60" t="n">
        <v>154940.5818172152</v>
      </c>
      <c r="AF60" t="n">
        <v>3.066246611205683e-06</v>
      </c>
      <c r="AG60" t="n">
        <v>7</v>
      </c>
      <c r="AH60" t="n">
        <v>140153.270149095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13.8959</v>
      </c>
      <c r="E61" t="n">
        <v>7.2</v>
      </c>
      <c r="F61" t="n">
        <v>4.09</v>
      </c>
      <c r="G61" t="n">
        <v>61.3</v>
      </c>
      <c r="H61" t="n">
        <v>0.92</v>
      </c>
      <c r="I61" t="n">
        <v>4</v>
      </c>
      <c r="J61" t="n">
        <v>303.99</v>
      </c>
      <c r="K61" t="n">
        <v>60.56</v>
      </c>
      <c r="L61" t="n">
        <v>15.75</v>
      </c>
      <c r="M61" t="n">
        <v>2</v>
      </c>
      <c r="N61" t="n">
        <v>87.68000000000001</v>
      </c>
      <c r="O61" t="n">
        <v>37726.27</v>
      </c>
      <c r="P61" t="n">
        <v>64.20999999999999</v>
      </c>
      <c r="Q61" t="n">
        <v>203.56</v>
      </c>
      <c r="R61" t="n">
        <v>15.35</v>
      </c>
      <c r="S61" t="n">
        <v>13.05</v>
      </c>
      <c r="T61" t="n">
        <v>860.51</v>
      </c>
      <c r="U61" t="n">
        <v>0.85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113.0982182023429</v>
      </c>
      <c r="AB61" t="n">
        <v>154.7459716856221</v>
      </c>
      <c r="AC61" t="n">
        <v>139.977233335324</v>
      </c>
      <c r="AD61" t="n">
        <v>113098.2182023429</v>
      </c>
      <c r="AE61" t="n">
        <v>154745.9716856221</v>
      </c>
      <c r="AF61" t="n">
        <v>3.070644010136427e-06</v>
      </c>
      <c r="AG61" t="n">
        <v>7</v>
      </c>
      <c r="AH61" t="n">
        <v>139977.233335324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13.9012</v>
      </c>
      <c r="E62" t="n">
        <v>7.19</v>
      </c>
      <c r="F62" t="n">
        <v>4.08</v>
      </c>
      <c r="G62" t="n">
        <v>61.25</v>
      </c>
      <c r="H62" t="n">
        <v>0.9399999999999999</v>
      </c>
      <c r="I62" t="n">
        <v>4</v>
      </c>
      <c r="J62" t="n">
        <v>304.52</v>
      </c>
      <c r="K62" t="n">
        <v>60.56</v>
      </c>
      <c r="L62" t="n">
        <v>16</v>
      </c>
      <c r="M62" t="n">
        <v>2</v>
      </c>
      <c r="N62" t="n">
        <v>87.97</v>
      </c>
      <c r="O62" t="n">
        <v>37792.08</v>
      </c>
      <c r="P62" t="n">
        <v>64.12</v>
      </c>
      <c r="Q62" t="n">
        <v>203.56</v>
      </c>
      <c r="R62" t="n">
        <v>15.33</v>
      </c>
      <c r="S62" t="n">
        <v>13.05</v>
      </c>
      <c r="T62" t="n">
        <v>849.76</v>
      </c>
      <c r="U62" t="n">
        <v>0.85</v>
      </c>
      <c r="V62" t="n">
        <v>0.91</v>
      </c>
      <c r="W62" t="n">
        <v>0.06</v>
      </c>
      <c r="X62" t="n">
        <v>0.04</v>
      </c>
      <c r="Y62" t="n">
        <v>1</v>
      </c>
      <c r="Z62" t="n">
        <v>10</v>
      </c>
      <c r="AA62" t="n">
        <v>113.0275092683782</v>
      </c>
      <c r="AB62" t="n">
        <v>154.6492246027136</v>
      </c>
      <c r="AC62" t="n">
        <v>139.889719658223</v>
      </c>
      <c r="AD62" t="n">
        <v>113027.5092683782</v>
      </c>
      <c r="AE62" t="n">
        <v>154649.2246027137</v>
      </c>
      <c r="AF62" t="n">
        <v>3.071815176685821e-06</v>
      </c>
      <c r="AG62" t="n">
        <v>7</v>
      </c>
      <c r="AH62" t="n">
        <v>139889.719658223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13.8926</v>
      </c>
      <c r="E63" t="n">
        <v>7.2</v>
      </c>
      <c r="F63" t="n">
        <v>4.09</v>
      </c>
      <c r="G63" t="n">
        <v>61.32</v>
      </c>
      <c r="H63" t="n">
        <v>0.95</v>
      </c>
      <c r="I63" t="n">
        <v>4</v>
      </c>
      <c r="J63" t="n">
        <v>305.06</v>
      </c>
      <c r="K63" t="n">
        <v>60.56</v>
      </c>
      <c r="L63" t="n">
        <v>16.25</v>
      </c>
      <c r="M63" t="n">
        <v>2</v>
      </c>
      <c r="N63" t="n">
        <v>88.25</v>
      </c>
      <c r="O63" t="n">
        <v>37858.02</v>
      </c>
      <c r="P63" t="n">
        <v>64.17</v>
      </c>
      <c r="Q63" t="n">
        <v>203.56</v>
      </c>
      <c r="R63" t="n">
        <v>15.52</v>
      </c>
      <c r="S63" t="n">
        <v>13.05</v>
      </c>
      <c r="T63" t="n">
        <v>943.91</v>
      </c>
      <c r="U63" t="n">
        <v>0.84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113.0906992730942</v>
      </c>
      <c r="AB63" t="n">
        <v>154.7356839549122</v>
      </c>
      <c r="AC63" t="n">
        <v>139.9679274511942</v>
      </c>
      <c r="AD63" t="n">
        <v>113090.6992730942</v>
      </c>
      <c r="AE63" t="n">
        <v>154735.6839549122</v>
      </c>
      <c r="AF63" t="n">
        <v>3.069914793228314e-06</v>
      </c>
      <c r="AG63" t="n">
        <v>7</v>
      </c>
      <c r="AH63" t="n">
        <v>139967.9274511941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13.8734</v>
      </c>
      <c r="E64" t="n">
        <v>7.21</v>
      </c>
      <c r="F64" t="n">
        <v>4.1</v>
      </c>
      <c r="G64" t="n">
        <v>61.47</v>
      </c>
      <c r="H64" t="n">
        <v>0.96</v>
      </c>
      <c r="I64" t="n">
        <v>4</v>
      </c>
      <c r="J64" t="n">
        <v>305.59</v>
      </c>
      <c r="K64" t="n">
        <v>60.56</v>
      </c>
      <c r="L64" t="n">
        <v>16.5</v>
      </c>
      <c r="M64" t="n">
        <v>2</v>
      </c>
      <c r="N64" t="n">
        <v>88.54000000000001</v>
      </c>
      <c r="O64" t="n">
        <v>37924.08</v>
      </c>
      <c r="P64" t="n">
        <v>64.31</v>
      </c>
      <c r="Q64" t="n">
        <v>203.56</v>
      </c>
      <c r="R64" t="n">
        <v>15.85</v>
      </c>
      <c r="S64" t="n">
        <v>13.05</v>
      </c>
      <c r="T64" t="n">
        <v>1110.68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113.2155275495007</v>
      </c>
      <c r="AB64" t="n">
        <v>154.9064795097264</v>
      </c>
      <c r="AC64" t="n">
        <v>140.12242251797</v>
      </c>
      <c r="AD64" t="n">
        <v>113215.5275495007</v>
      </c>
      <c r="AE64" t="n">
        <v>154906.4795097264</v>
      </c>
      <c r="AF64" t="n">
        <v>3.065672076672019e-06</v>
      </c>
      <c r="AG64" t="n">
        <v>7</v>
      </c>
      <c r="AH64" t="n">
        <v>140122.42251797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13.8707</v>
      </c>
      <c r="E65" t="n">
        <v>7.21</v>
      </c>
      <c r="F65" t="n">
        <v>4.1</v>
      </c>
      <c r="G65" t="n">
        <v>61.49</v>
      </c>
      <c r="H65" t="n">
        <v>0.97</v>
      </c>
      <c r="I65" t="n">
        <v>4</v>
      </c>
      <c r="J65" t="n">
        <v>306.13</v>
      </c>
      <c r="K65" t="n">
        <v>60.56</v>
      </c>
      <c r="L65" t="n">
        <v>16.75</v>
      </c>
      <c r="M65" t="n">
        <v>2</v>
      </c>
      <c r="N65" t="n">
        <v>88.83</v>
      </c>
      <c r="O65" t="n">
        <v>37990.27</v>
      </c>
      <c r="P65" t="n">
        <v>64.31999999999999</v>
      </c>
      <c r="Q65" t="n">
        <v>203.56</v>
      </c>
      <c r="R65" t="n">
        <v>15.87</v>
      </c>
      <c r="S65" t="n">
        <v>13.05</v>
      </c>
      <c r="T65" t="n">
        <v>1121.05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113.22615221697</v>
      </c>
      <c r="AB65" t="n">
        <v>154.9210166484853</v>
      </c>
      <c r="AC65" t="n">
        <v>140.1355722526087</v>
      </c>
      <c r="AD65" t="n">
        <v>113226.15221697</v>
      </c>
      <c r="AE65" t="n">
        <v>154921.0166484853</v>
      </c>
      <c r="AF65" t="n">
        <v>3.06507544465629e-06</v>
      </c>
      <c r="AG65" t="n">
        <v>7</v>
      </c>
      <c r="AH65" t="n">
        <v>140135.5722526087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13.8718</v>
      </c>
      <c r="E66" t="n">
        <v>7.21</v>
      </c>
      <c r="F66" t="n">
        <v>4.1</v>
      </c>
      <c r="G66" t="n">
        <v>61.48</v>
      </c>
      <c r="H66" t="n">
        <v>0.99</v>
      </c>
      <c r="I66" t="n">
        <v>4</v>
      </c>
      <c r="J66" t="n">
        <v>306.67</v>
      </c>
      <c r="K66" t="n">
        <v>60.56</v>
      </c>
      <c r="L66" t="n">
        <v>17</v>
      </c>
      <c r="M66" t="n">
        <v>2</v>
      </c>
      <c r="N66" t="n">
        <v>89.11</v>
      </c>
      <c r="O66" t="n">
        <v>38056.58</v>
      </c>
      <c r="P66" t="n">
        <v>64.25</v>
      </c>
      <c r="Q66" t="n">
        <v>203.56</v>
      </c>
      <c r="R66" t="n">
        <v>15.84</v>
      </c>
      <c r="S66" t="n">
        <v>13.05</v>
      </c>
      <c r="T66" t="n">
        <v>1105.24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113.1959601643283</v>
      </c>
      <c r="AB66" t="n">
        <v>154.8797065500815</v>
      </c>
      <c r="AC66" t="n">
        <v>140.0982047320175</v>
      </c>
      <c r="AD66" t="n">
        <v>113195.9601643283</v>
      </c>
      <c r="AE66" t="n">
        <v>154879.7065500815</v>
      </c>
      <c r="AF66" t="n">
        <v>3.065318516958995e-06</v>
      </c>
      <c r="AG66" t="n">
        <v>7</v>
      </c>
      <c r="AH66" t="n">
        <v>140098.2047320175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13.8686</v>
      </c>
      <c r="E67" t="n">
        <v>7.21</v>
      </c>
      <c r="F67" t="n">
        <v>4.1</v>
      </c>
      <c r="G67" t="n">
        <v>61.51</v>
      </c>
      <c r="H67" t="n">
        <v>1</v>
      </c>
      <c r="I67" t="n">
        <v>4</v>
      </c>
      <c r="J67" t="n">
        <v>307.21</v>
      </c>
      <c r="K67" t="n">
        <v>60.56</v>
      </c>
      <c r="L67" t="n">
        <v>17.25</v>
      </c>
      <c r="M67" t="n">
        <v>2</v>
      </c>
      <c r="N67" t="n">
        <v>89.40000000000001</v>
      </c>
      <c r="O67" t="n">
        <v>38123.01</v>
      </c>
      <c r="P67" t="n">
        <v>64.23</v>
      </c>
      <c r="Q67" t="n">
        <v>203.56</v>
      </c>
      <c r="R67" t="n">
        <v>15.91</v>
      </c>
      <c r="S67" t="n">
        <v>13.05</v>
      </c>
      <c r="T67" t="n">
        <v>1138.32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113.1960512718516</v>
      </c>
      <c r="AB67" t="n">
        <v>154.8798312074142</v>
      </c>
      <c r="AC67" t="n">
        <v>140.0983174922293</v>
      </c>
      <c r="AD67" t="n">
        <v>113196.0512718516</v>
      </c>
      <c r="AE67" t="n">
        <v>154879.8312074142</v>
      </c>
      <c r="AF67" t="n">
        <v>3.064611397532945e-06</v>
      </c>
      <c r="AG67" t="n">
        <v>7</v>
      </c>
      <c r="AH67" t="n">
        <v>140098.3174922293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13.8712</v>
      </c>
      <c r="E68" t="n">
        <v>7.21</v>
      </c>
      <c r="F68" t="n">
        <v>4.1</v>
      </c>
      <c r="G68" t="n">
        <v>61.49</v>
      </c>
      <c r="H68" t="n">
        <v>1.01</v>
      </c>
      <c r="I68" t="n">
        <v>4</v>
      </c>
      <c r="J68" t="n">
        <v>307.75</v>
      </c>
      <c r="K68" t="n">
        <v>60.56</v>
      </c>
      <c r="L68" t="n">
        <v>17.5</v>
      </c>
      <c r="M68" t="n">
        <v>2</v>
      </c>
      <c r="N68" t="n">
        <v>89.69</v>
      </c>
      <c r="O68" t="n">
        <v>38189.58</v>
      </c>
      <c r="P68" t="n">
        <v>64.14</v>
      </c>
      <c r="Q68" t="n">
        <v>203.56</v>
      </c>
      <c r="R68" t="n">
        <v>15.87</v>
      </c>
      <c r="S68" t="n">
        <v>13.05</v>
      </c>
      <c r="T68" t="n">
        <v>1120.43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113.1542931719158</v>
      </c>
      <c r="AB68" t="n">
        <v>154.8226959328448</v>
      </c>
      <c r="AC68" t="n">
        <v>140.046635128075</v>
      </c>
      <c r="AD68" t="n">
        <v>113154.2931719158</v>
      </c>
      <c r="AE68" t="n">
        <v>154822.6959328448</v>
      </c>
      <c r="AF68" t="n">
        <v>3.06518593206661e-06</v>
      </c>
      <c r="AG68" t="n">
        <v>7</v>
      </c>
      <c r="AH68" t="n">
        <v>140046.635128075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13.8654</v>
      </c>
      <c r="E69" t="n">
        <v>7.21</v>
      </c>
      <c r="F69" t="n">
        <v>4.1</v>
      </c>
      <c r="G69" t="n">
        <v>61.53</v>
      </c>
      <c r="H69" t="n">
        <v>1.03</v>
      </c>
      <c r="I69" t="n">
        <v>4</v>
      </c>
      <c r="J69" t="n">
        <v>308.29</v>
      </c>
      <c r="K69" t="n">
        <v>60.56</v>
      </c>
      <c r="L69" t="n">
        <v>17.75</v>
      </c>
      <c r="M69" t="n">
        <v>2</v>
      </c>
      <c r="N69" t="n">
        <v>89.98</v>
      </c>
      <c r="O69" t="n">
        <v>38256.26</v>
      </c>
      <c r="P69" t="n">
        <v>64.19</v>
      </c>
      <c r="Q69" t="n">
        <v>203.56</v>
      </c>
      <c r="R69" t="n">
        <v>15.95</v>
      </c>
      <c r="S69" t="n">
        <v>13.05</v>
      </c>
      <c r="T69" t="n">
        <v>1161.84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113.1882927256864</v>
      </c>
      <c r="AB69" t="n">
        <v>154.8692156222681</v>
      </c>
      <c r="AC69" t="n">
        <v>140.0887150436305</v>
      </c>
      <c r="AD69" t="n">
        <v>113188.2927256864</v>
      </c>
      <c r="AE69" t="n">
        <v>154869.2156222681</v>
      </c>
      <c r="AF69" t="n">
        <v>3.063904278106896e-06</v>
      </c>
      <c r="AG69" t="n">
        <v>7</v>
      </c>
      <c r="AH69" t="n">
        <v>140088.7150436305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13.8857</v>
      </c>
      <c r="E70" t="n">
        <v>7.2</v>
      </c>
      <c r="F70" t="n">
        <v>4.09</v>
      </c>
      <c r="G70" t="n">
        <v>61.38</v>
      </c>
      <c r="H70" t="n">
        <v>1.04</v>
      </c>
      <c r="I70" t="n">
        <v>4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63.89</v>
      </c>
      <c r="Q70" t="n">
        <v>203.56</v>
      </c>
      <c r="R70" t="n">
        <v>15.55</v>
      </c>
      <c r="S70" t="n">
        <v>13.05</v>
      </c>
      <c r="T70" t="n">
        <v>961.92</v>
      </c>
      <c r="U70" t="n">
        <v>0.84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112.9980092581184</v>
      </c>
      <c r="AB70" t="n">
        <v>154.6088613872275</v>
      </c>
      <c r="AC70" t="n">
        <v>139.8532086513727</v>
      </c>
      <c r="AD70" t="n">
        <v>112998.0092581184</v>
      </c>
      <c r="AE70" t="n">
        <v>154608.8613872275</v>
      </c>
      <c r="AF70" t="n">
        <v>3.068390066965896e-06</v>
      </c>
      <c r="AG70" t="n">
        <v>7</v>
      </c>
      <c r="AH70" t="n">
        <v>139853.2086513727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13.8964</v>
      </c>
      <c r="E71" t="n">
        <v>7.2</v>
      </c>
      <c r="F71" t="n">
        <v>4.09</v>
      </c>
      <c r="G71" t="n">
        <v>61.29</v>
      </c>
      <c r="H71" t="n">
        <v>1.05</v>
      </c>
      <c r="I71" t="n">
        <v>4</v>
      </c>
      <c r="J71" t="n">
        <v>309.37</v>
      </c>
      <c r="K71" t="n">
        <v>60.56</v>
      </c>
      <c r="L71" t="n">
        <v>18.25</v>
      </c>
      <c r="M71" t="n">
        <v>2</v>
      </c>
      <c r="N71" t="n">
        <v>90.56999999999999</v>
      </c>
      <c r="O71" t="n">
        <v>38390.02</v>
      </c>
      <c r="P71" t="n">
        <v>63.7</v>
      </c>
      <c r="Q71" t="n">
        <v>203.56</v>
      </c>
      <c r="R71" t="n">
        <v>15.44</v>
      </c>
      <c r="S71" t="n">
        <v>13.05</v>
      </c>
      <c r="T71" t="n">
        <v>907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112.8972630236027</v>
      </c>
      <c r="AB71" t="n">
        <v>154.4710159445532</v>
      </c>
      <c r="AC71" t="n">
        <v>139.7285189842798</v>
      </c>
      <c r="AD71" t="n">
        <v>112897.2630236027</v>
      </c>
      <c r="AE71" t="n">
        <v>154471.0159445532</v>
      </c>
      <c r="AF71" t="n">
        <v>3.070754497546747e-06</v>
      </c>
      <c r="AG71" t="n">
        <v>7</v>
      </c>
      <c r="AH71" t="n">
        <v>139728.5189842798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13.8884</v>
      </c>
      <c r="E72" t="n">
        <v>7.2</v>
      </c>
      <c r="F72" t="n">
        <v>4.09</v>
      </c>
      <c r="G72" t="n">
        <v>61.35</v>
      </c>
      <c r="H72" t="n">
        <v>1.06</v>
      </c>
      <c r="I72" t="n">
        <v>4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63.64</v>
      </c>
      <c r="Q72" t="n">
        <v>203.56</v>
      </c>
      <c r="R72" t="n">
        <v>15.58</v>
      </c>
      <c r="S72" t="n">
        <v>13.05</v>
      </c>
      <c r="T72" t="n">
        <v>972.86</v>
      </c>
      <c r="U72" t="n">
        <v>0.84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112.8934000639887</v>
      </c>
      <c r="AB72" t="n">
        <v>154.4657304727874</v>
      </c>
      <c r="AC72" t="n">
        <v>139.7237379505212</v>
      </c>
      <c r="AD72" t="n">
        <v>112893.4000639887</v>
      </c>
      <c r="AE72" t="n">
        <v>154465.7304727874</v>
      </c>
      <c r="AF72" t="n">
        <v>3.068986698981624e-06</v>
      </c>
      <c r="AG72" t="n">
        <v>7</v>
      </c>
      <c r="AH72" t="n">
        <v>139723.7379505212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13.8766</v>
      </c>
      <c r="E73" t="n">
        <v>7.21</v>
      </c>
      <c r="F73" t="n">
        <v>4.1</v>
      </c>
      <c r="G73" t="n">
        <v>61.45</v>
      </c>
      <c r="H73" t="n">
        <v>1.08</v>
      </c>
      <c r="I73" t="n">
        <v>4</v>
      </c>
      <c r="J73" t="n">
        <v>310.46</v>
      </c>
      <c r="K73" t="n">
        <v>60.56</v>
      </c>
      <c r="L73" t="n">
        <v>18.75</v>
      </c>
      <c r="M73" t="n">
        <v>2</v>
      </c>
      <c r="N73" t="n">
        <v>91.16</v>
      </c>
      <c r="O73" t="n">
        <v>38524.29</v>
      </c>
      <c r="P73" t="n">
        <v>63.88</v>
      </c>
      <c r="Q73" t="n">
        <v>203.58</v>
      </c>
      <c r="R73" t="n">
        <v>15.79</v>
      </c>
      <c r="S73" t="n">
        <v>13.05</v>
      </c>
      <c r="T73" t="n">
        <v>1081.96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113.0389563790007</v>
      </c>
      <c r="AB73" t="n">
        <v>154.6648870444781</v>
      </c>
      <c r="AC73" t="n">
        <v>139.9038872985278</v>
      </c>
      <c r="AD73" t="n">
        <v>113038.9563790007</v>
      </c>
      <c r="AE73" t="n">
        <v>154664.8870444781</v>
      </c>
      <c r="AF73" t="n">
        <v>3.066379196098068e-06</v>
      </c>
      <c r="AG73" t="n">
        <v>7</v>
      </c>
      <c r="AH73" t="n">
        <v>139903.8872985278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13.86</v>
      </c>
      <c r="E74" t="n">
        <v>7.22</v>
      </c>
      <c r="F74" t="n">
        <v>4.11</v>
      </c>
      <c r="G74" t="n">
        <v>61.58</v>
      </c>
      <c r="H74" t="n">
        <v>1.09</v>
      </c>
      <c r="I74" t="n">
        <v>4</v>
      </c>
      <c r="J74" t="n">
        <v>311.01</v>
      </c>
      <c r="K74" t="n">
        <v>60.56</v>
      </c>
      <c r="L74" t="n">
        <v>19</v>
      </c>
      <c r="M74" t="n">
        <v>2</v>
      </c>
      <c r="N74" t="n">
        <v>91.45</v>
      </c>
      <c r="O74" t="n">
        <v>38591.62</v>
      </c>
      <c r="P74" t="n">
        <v>63.86</v>
      </c>
      <c r="Q74" t="n">
        <v>203.56</v>
      </c>
      <c r="R74" t="n">
        <v>16.08</v>
      </c>
      <c r="S74" t="n">
        <v>13.05</v>
      </c>
      <c r="T74" t="n">
        <v>1222.75</v>
      </c>
      <c r="U74" t="n">
        <v>0.8100000000000001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113.0945866486642</v>
      </c>
      <c r="AB74" t="n">
        <v>154.7410028336661</v>
      </c>
      <c r="AC74" t="n">
        <v>139.9727387036249</v>
      </c>
      <c r="AD74" t="n">
        <v>113094.5866486642</v>
      </c>
      <c r="AE74" t="n">
        <v>154741.0028336661</v>
      </c>
      <c r="AF74" t="n">
        <v>3.062711014075438e-06</v>
      </c>
      <c r="AG74" t="n">
        <v>7</v>
      </c>
      <c r="AH74" t="n">
        <v>139972.7387036249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13.8659</v>
      </c>
      <c r="E75" t="n">
        <v>7.21</v>
      </c>
      <c r="F75" t="n">
        <v>4.1</v>
      </c>
      <c r="G75" t="n">
        <v>61.53</v>
      </c>
      <c r="H75" t="n">
        <v>1.1</v>
      </c>
      <c r="I75" t="n">
        <v>4</v>
      </c>
      <c r="J75" t="n">
        <v>311.55</v>
      </c>
      <c r="K75" t="n">
        <v>60.56</v>
      </c>
      <c r="L75" t="n">
        <v>19.25</v>
      </c>
      <c r="M75" t="n">
        <v>2</v>
      </c>
      <c r="N75" t="n">
        <v>91.75</v>
      </c>
      <c r="O75" t="n">
        <v>38659.08</v>
      </c>
      <c r="P75" t="n">
        <v>63.56</v>
      </c>
      <c r="Q75" t="n">
        <v>203.56</v>
      </c>
      <c r="R75" t="n">
        <v>15.98</v>
      </c>
      <c r="S75" t="n">
        <v>13.05</v>
      </c>
      <c r="T75" t="n">
        <v>1176.96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112.9397957935621</v>
      </c>
      <c r="AB75" t="n">
        <v>154.5292111568249</v>
      </c>
      <c r="AC75" t="n">
        <v>139.7811601271699</v>
      </c>
      <c r="AD75" t="n">
        <v>112939.7957935621</v>
      </c>
      <c r="AE75" t="n">
        <v>154529.2111568249</v>
      </c>
      <c r="AF75" t="n">
        <v>3.064014765517216e-06</v>
      </c>
      <c r="AG75" t="n">
        <v>7</v>
      </c>
      <c r="AH75" t="n">
        <v>139781.1601271699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13.8638</v>
      </c>
      <c r="E76" t="n">
        <v>7.21</v>
      </c>
      <c r="F76" t="n">
        <v>4.1</v>
      </c>
      <c r="G76" t="n">
        <v>61.55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63.42</v>
      </c>
      <c r="Q76" t="n">
        <v>203.56</v>
      </c>
      <c r="R76" t="n">
        <v>16.02</v>
      </c>
      <c r="S76" t="n">
        <v>13.05</v>
      </c>
      <c r="T76" t="n">
        <v>1193.6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112.8900145471284</v>
      </c>
      <c r="AB76" t="n">
        <v>154.4610982592608</v>
      </c>
      <c r="AC76" t="n">
        <v>139.7195478289521</v>
      </c>
      <c r="AD76" t="n">
        <v>112890.0145471284</v>
      </c>
      <c r="AE76" t="n">
        <v>154461.0982592608</v>
      </c>
      <c r="AF76" t="n">
        <v>3.063550718393872e-06</v>
      </c>
      <c r="AG76" t="n">
        <v>7</v>
      </c>
      <c r="AH76" t="n">
        <v>139719.5478289521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13.867</v>
      </c>
      <c r="E77" t="n">
        <v>7.21</v>
      </c>
      <c r="F77" t="n">
        <v>4.1</v>
      </c>
      <c r="G77" t="n">
        <v>61.52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63.28</v>
      </c>
      <c r="Q77" t="n">
        <v>203.56</v>
      </c>
      <c r="R77" t="n">
        <v>15.93</v>
      </c>
      <c r="S77" t="n">
        <v>13.05</v>
      </c>
      <c r="T77" t="n">
        <v>1149.75</v>
      </c>
      <c r="U77" t="n">
        <v>0.82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112.8272037099946</v>
      </c>
      <c r="AB77" t="n">
        <v>154.3751577008757</v>
      </c>
      <c r="AC77" t="n">
        <v>139.641809316841</v>
      </c>
      <c r="AD77" t="n">
        <v>112827.2037099946</v>
      </c>
      <c r="AE77" t="n">
        <v>154375.1577008757</v>
      </c>
      <c r="AF77" t="n">
        <v>3.064257837819921e-06</v>
      </c>
      <c r="AG77" t="n">
        <v>7</v>
      </c>
      <c r="AH77" t="n">
        <v>139641.809316841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13.8621</v>
      </c>
      <c r="E78" t="n">
        <v>7.21</v>
      </c>
      <c r="F78" t="n">
        <v>4.1</v>
      </c>
      <c r="G78" t="n">
        <v>61.56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63.07</v>
      </c>
      <c r="Q78" t="n">
        <v>203.56</v>
      </c>
      <c r="R78" t="n">
        <v>16</v>
      </c>
      <c r="S78" t="n">
        <v>13.05</v>
      </c>
      <c r="T78" t="n">
        <v>1185.55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112.7567942165954</v>
      </c>
      <c r="AB78" t="n">
        <v>154.2788203257594</v>
      </c>
      <c r="AC78" t="n">
        <v>139.5546662455954</v>
      </c>
      <c r="AD78" t="n">
        <v>112756.7942165954</v>
      </c>
      <c r="AE78" t="n">
        <v>154278.8203257594</v>
      </c>
      <c r="AF78" t="n">
        <v>3.063175061198783e-06</v>
      </c>
      <c r="AG78" t="n">
        <v>7</v>
      </c>
      <c r="AH78" t="n">
        <v>139554.6662455954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13.876</v>
      </c>
      <c r="E79" t="n">
        <v>7.21</v>
      </c>
      <c r="F79" t="n">
        <v>4.1</v>
      </c>
      <c r="G79" t="n">
        <v>61.45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62.71</v>
      </c>
      <c r="Q79" t="n">
        <v>203.56</v>
      </c>
      <c r="R79" t="n">
        <v>15.73</v>
      </c>
      <c r="S79" t="n">
        <v>13.05</v>
      </c>
      <c r="T79" t="n">
        <v>1051.46</v>
      </c>
      <c r="U79" t="n">
        <v>0.83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112.5815809488767</v>
      </c>
      <c r="AB79" t="n">
        <v>154.039085803003</v>
      </c>
      <c r="AC79" t="n">
        <v>139.3378116492213</v>
      </c>
      <c r="AD79" t="n">
        <v>112581.5809488767</v>
      </c>
      <c r="AE79" t="n">
        <v>154039.085803003</v>
      </c>
      <c r="AF79" t="n">
        <v>3.066246611205683e-06</v>
      </c>
      <c r="AG79" t="n">
        <v>7</v>
      </c>
      <c r="AH79" t="n">
        <v>139337.8116492213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13.8867</v>
      </c>
      <c r="E80" t="n">
        <v>7.2</v>
      </c>
      <c r="F80" t="n">
        <v>4.09</v>
      </c>
      <c r="G80" t="n">
        <v>61.37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62.33</v>
      </c>
      <c r="Q80" t="n">
        <v>203.56</v>
      </c>
      <c r="R80" t="n">
        <v>15.58</v>
      </c>
      <c r="S80" t="n">
        <v>13.05</v>
      </c>
      <c r="T80" t="n">
        <v>976.1900000000001</v>
      </c>
      <c r="U80" t="n">
        <v>0.84</v>
      </c>
      <c r="V80" t="n">
        <v>0.91</v>
      </c>
      <c r="W80" t="n">
        <v>0.06</v>
      </c>
      <c r="X80" t="n">
        <v>0.05</v>
      </c>
      <c r="Y80" t="n">
        <v>1</v>
      </c>
      <c r="Z80" t="n">
        <v>10</v>
      </c>
      <c r="AA80" t="n">
        <v>112.384208678506</v>
      </c>
      <c r="AB80" t="n">
        <v>153.7690323552318</v>
      </c>
      <c r="AC80" t="n">
        <v>139.0935317234829</v>
      </c>
      <c r="AD80" t="n">
        <v>112384.208678506</v>
      </c>
      <c r="AE80" t="n">
        <v>153769.0323552318</v>
      </c>
      <c r="AF80" t="n">
        <v>3.068611041786536e-06</v>
      </c>
      <c r="AG80" t="n">
        <v>7</v>
      </c>
      <c r="AH80" t="n">
        <v>139093.5317234829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13.8825</v>
      </c>
      <c r="E81" t="n">
        <v>7.2</v>
      </c>
      <c r="F81" t="n">
        <v>4.09</v>
      </c>
      <c r="G81" t="n">
        <v>61.4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62.07</v>
      </c>
      <c r="Q81" t="n">
        <v>203.56</v>
      </c>
      <c r="R81" t="n">
        <v>15.69</v>
      </c>
      <c r="S81" t="n">
        <v>13.05</v>
      </c>
      <c r="T81" t="n">
        <v>1031.78</v>
      </c>
      <c r="U81" t="n">
        <v>0.83</v>
      </c>
      <c r="V81" t="n">
        <v>0.91</v>
      </c>
      <c r="W81" t="n">
        <v>0.06</v>
      </c>
      <c r="X81" t="n">
        <v>0.05</v>
      </c>
      <c r="Y81" t="n">
        <v>1</v>
      </c>
      <c r="Z81" t="n">
        <v>10</v>
      </c>
      <c r="AA81" t="n">
        <v>112.2924522381559</v>
      </c>
      <c r="AB81" t="n">
        <v>153.6434871455365</v>
      </c>
      <c r="AC81" t="n">
        <v>138.9799683723971</v>
      </c>
      <c r="AD81" t="n">
        <v>112292.4522381559</v>
      </c>
      <c r="AE81" t="n">
        <v>153643.4871455365</v>
      </c>
      <c r="AF81" t="n">
        <v>3.067682947539846e-06</v>
      </c>
      <c r="AG81" t="n">
        <v>7</v>
      </c>
      <c r="AH81" t="n">
        <v>138979.9683723971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13.8675</v>
      </c>
      <c r="E82" t="n">
        <v>7.21</v>
      </c>
      <c r="F82" t="n">
        <v>4.1</v>
      </c>
      <c r="G82" t="n">
        <v>61.52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61.87</v>
      </c>
      <c r="Q82" t="n">
        <v>203.56</v>
      </c>
      <c r="R82" t="n">
        <v>15.97</v>
      </c>
      <c r="S82" t="n">
        <v>13.05</v>
      </c>
      <c r="T82" t="n">
        <v>1171.93</v>
      </c>
      <c r="U82" t="n">
        <v>0.82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112.2726566936714</v>
      </c>
      <c r="AB82" t="n">
        <v>153.616402008255</v>
      </c>
      <c r="AC82" t="n">
        <v>138.9554682026035</v>
      </c>
      <c r="AD82" t="n">
        <v>112272.6566936714</v>
      </c>
      <c r="AE82" t="n">
        <v>153616.402008255</v>
      </c>
      <c r="AF82" t="n">
        <v>3.064368325230241e-06</v>
      </c>
      <c r="AG82" t="n">
        <v>7</v>
      </c>
      <c r="AH82" t="n">
        <v>138955.4682026035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13.8557</v>
      </c>
      <c r="E83" t="n">
        <v>7.22</v>
      </c>
      <c r="F83" t="n">
        <v>4.11</v>
      </c>
      <c r="G83" t="n">
        <v>61.61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61.75</v>
      </c>
      <c r="Q83" t="n">
        <v>203.56</v>
      </c>
      <c r="R83" t="n">
        <v>16.14</v>
      </c>
      <c r="S83" t="n">
        <v>13.05</v>
      </c>
      <c r="T83" t="n">
        <v>1253.99</v>
      </c>
      <c r="U83" t="n">
        <v>0.8100000000000001</v>
      </c>
      <c r="V83" t="n">
        <v>0.91</v>
      </c>
      <c r="W83" t="n">
        <v>0.06</v>
      </c>
      <c r="X83" t="n">
        <v>0.07000000000000001</v>
      </c>
      <c r="Y83" t="n">
        <v>1</v>
      </c>
      <c r="Z83" t="n">
        <v>10</v>
      </c>
      <c r="AA83" t="n">
        <v>112.2765104798403</v>
      </c>
      <c r="AB83" t="n">
        <v>153.6216749285084</v>
      </c>
      <c r="AC83" t="n">
        <v>138.9602378827485</v>
      </c>
      <c r="AD83" t="n">
        <v>112276.5104798403</v>
      </c>
      <c r="AE83" t="n">
        <v>153621.6749285083</v>
      </c>
      <c r="AF83" t="n">
        <v>3.061760822346685e-06</v>
      </c>
      <c r="AG83" t="n">
        <v>7</v>
      </c>
      <c r="AH83" t="n">
        <v>138960.2378827484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13.8579</v>
      </c>
      <c r="E84" t="n">
        <v>7.22</v>
      </c>
      <c r="F84" t="n">
        <v>4.11</v>
      </c>
      <c r="G84" t="n">
        <v>61.59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61.48</v>
      </c>
      <c r="Q84" t="n">
        <v>203.56</v>
      </c>
      <c r="R84" t="n">
        <v>16.11</v>
      </c>
      <c r="S84" t="n">
        <v>13.05</v>
      </c>
      <c r="T84" t="n">
        <v>1238.17</v>
      </c>
      <c r="U84" t="n">
        <v>0.8100000000000001</v>
      </c>
      <c r="V84" t="n">
        <v>0.91</v>
      </c>
      <c r="W84" t="n">
        <v>0.06</v>
      </c>
      <c r="X84" t="n">
        <v>0.07000000000000001</v>
      </c>
      <c r="Y84" t="n">
        <v>1</v>
      </c>
      <c r="Z84" t="n">
        <v>10</v>
      </c>
      <c r="AA84" t="n">
        <v>112.1651659302654</v>
      </c>
      <c r="AB84" t="n">
        <v>153.4693284036052</v>
      </c>
      <c r="AC84" t="n">
        <v>138.8224310963624</v>
      </c>
      <c r="AD84" t="n">
        <v>112165.1659302654</v>
      </c>
      <c r="AE84" t="n">
        <v>153469.3284036052</v>
      </c>
      <c r="AF84" t="n">
        <v>3.062246966952093e-06</v>
      </c>
      <c r="AG84" t="n">
        <v>7</v>
      </c>
      <c r="AH84" t="n">
        <v>138822.4310963624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14.0083</v>
      </c>
      <c r="E85" t="n">
        <v>7.14</v>
      </c>
      <c r="F85" t="n">
        <v>4.08</v>
      </c>
      <c r="G85" t="n">
        <v>81.62</v>
      </c>
      <c r="H85" t="n">
        <v>1.22</v>
      </c>
      <c r="I85" t="n">
        <v>3</v>
      </c>
      <c r="J85" t="n">
        <v>317.08</v>
      </c>
      <c r="K85" t="n">
        <v>60.56</v>
      </c>
      <c r="L85" t="n">
        <v>21.75</v>
      </c>
      <c r="M85" t="n">
        <v>1</v>
      </c>
      <c r="N85" t="n">
        <v>94.78</v>
      </c>
      <c r="O85" t="n">
        <v>39341.24</v>
      </c>
      <c r="P85" t="n">
        <v>60.71</v>
      </c>
      <c r="Q85" t="n">
        <v>203.56</v>
      </c>
      <c r="R85" t="n">
        <v>15.28</v>
      </c>
      <c r="S85" t="n">
        <v>13.05</v>
      </c>
      <c r="T85" t="n">
        <v>828.08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111.4410185782245</v>
      </c>
      <c r="AB85" t="n">
        <v>152.4785180494168</v>
      </c>
      <c r="AC85" t="n">
        <v>137.9261822917663</v>
      </c>
      <c r="AD85" t="n">
        <v>111441.0185782245</v>
      </c>
      <c r="AE85" t="n">
        <v>152478.5180494168</v>
      </c>
      <c r="AF85" t="n">
        <v>3.095481579976404e-06</v>
      </c>
      <c r="AG85" t="n">
        <v>7</v>
      </c>
      <c r="AH85" t="n">
        <v>137926.1822917663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14.0181</v>
      </c>
      <c r="E86" t="n">
        <v>7.13</v>
      </c>
      <c r="F86" t="n">
        <v>4.08</v>
      </c>
      <c r="G86" t="n">
        <v>81.52</v>
      </c>
      <c r="H86" t="n">
        <v>1.23</v>
      </c>
      <c r="I86" t="n">
        <v>3</v>
      </c>
      <c r="J86" t="n">
        <v>317.64</v>
      </c>
      <c r="K86" t="n">
        <v>60.56</v>
      </c>
      <c r="L86" t="n">
        <v>22</v>
      </c>
      <c r="M86" t="n">
        <v>1</v>
      </c>
      <c r="N86" t="n">
        <v>95.09</v>
      </c>
      <c r="O86" t="n">
        <v>39410.2</v>
      </c>
      <c r="P86" t="n">
        <v>60.84</v>
      </c>
      <c r="Q86" t="n">
        <v>203.56</v>
      </c>
      <c r="R86" t="n">
        <v>15.1</v>
      </c>
      <c r="S86" t="n">
        <v>13.05</v>
      </c>
      <c r="T86" t="n">
        <v>738.09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111.4686588081251</v>
      </c>
      <c r="AB86" t="n">
        <v>152.5163366313678</v>
      </c>
      <c r="AC86" t="n">
        <v>137.9603915213346</v>
      </c>
      <c r="AD86" t="n">
        <v>111468.6588081251</v>
      </c>
      <c r="AE86" t="n">
        <v>152516.3366313678</v>
      </c>
      <c r="AF86" t="n">
        <v>3.097647133218679e-06</v>
      </c>
      <c r="AG86" t="n">
        <v>7</v>
      </c>
      <c r="AH86" t="n">
        <v>137960.3915213346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14.0258</v>
      </c>
      <c r="E87" t="n">
        <v>7.13</v>
      </c>
      <c r="F87" t="n">
        <v>4.07</v>
      </c>
      <c r="G87" t="n">
        <v>81.44</v>
      </c>
      <c r="H87" t="n">
        <v>1.25</v>
      </c>
      <c r="I87" t="n">
        <v>3</v>
      </c>
      <c r="J87" t="n">
        <v>318.2</v>
      </c>
      <c r="K87" t="n">
        <v>60.56</v>
      </c>
      <c r="L87" t="n">
        <v>22.25</v>
      </c>
      <c r="M87" t="n">
        <v>1</v>
      </c>
      <c r="N87" t="n">
        <v>95.40000000000001</v>
      </c>
      <c r="O87" t="n">
        <v>39479.3</v>
      </c>
      <c r="P87" t="n">
        <v>60.88</v>
      </c>
      <c r="Q87" t="n">
        <v>203.56</v>
      </c>
      <c r="R87" t="n">
        <v>14.94</v>
      </c>
      <c r="S87" t="n">
        <v>13.05</v>
      </c>
      <c r="T87" t="n">
        <v>662.47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111.4440413702654</v>
      </c>
      <c r="AB87" t="n">
        <v>152.4826539668434</v>
      </c>
      <c r="AC87" t="n">
        <v>137.9299234830385</v>
      </c>
      <c r="AD87" t="n">
        <v>111444.0413702654</v>
      </c>
      <c r="AE87" t="n">
        <v>152482.6539668434</v>
      </c>
      <c r="AF87" t="n">
        <v>3.09934863933761e-06</v>
      </c>
      <c r="AG87" t="n">
        <v>7</v>
      </c>
      <c r="AH87" t="n">
        <v>137929.9234830385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14.0313</v>
      </c>
      <c r="E88" t="n">
        <v>7.13</v>
      </c>
      <c r="F88" t="n">
        <v>4.07</v>
      </c>
      <c r="G88" t="n">
        <v>81.38</v>
      </c>
      <c r="H88" t="n">
        <v>1.26</v>
      </c>
      <c r="I88" t="n">
        <v>3</v>
      </c>
      <c r="J88" t="n">
        <v>318.76</v>
      </c>
      <c r="K88" t="n">
        <v>60.56</v>
      </c>
      <c r="L88" t="n">
        <v>22.5</v>
      </c>
      <c r="M88" t="n">
        <v>1</v>
      </c>
      <c r="N88" t="n">
        <v>95.70999999999999</v>
      </c>
      <c r="O88" t="n">
        <v>39548.54</v>
      </c>
      <c r="P88" t="n">
        <v>60.94</v>
      </c>
      <c r="Q88" t="n">
        <v>203.56</v>
      </c>
      <c r="R88" t="n">
        <v>14.86</v>
      </c>
      <c r="S88" t="n">
        <v>13.05</v>
      </c>
      <c r="T88" t="n">
        <v>618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111.4545118215374</v>
      </c>
      <c r="AB88" t="n">
        <v>152.4969801001975</v>
      </c>
      <c r="AC88" t="n">
        <v>137.9428823503321</v>
      </c>
      <c r="AD88" t="n">
        <v>111454.5118215374</v>
      </c>
      <c r="AE88" t="n">
        <v>152496.9801001975</v>
      </c>
      <c r="AF88" t="n">
        <v>3.100564000851132e-06</v>
      </c>
      <c r="AG88" t="n">
        <v>7</v>
      </c>
      <c r="AH88" t="n">
        <v>137942.8823503321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14.0324</v>
      </c>
      <c r="E89" t="n">
        <v>7.13</v>
      </c>
      <c r="F89" t="n">
        <v>4.07</v>
      </c>
      <c r="G89" t="n">
        <v>81.37</v>
      </c>
      <c r="H89" t="n">
        <v>1.27</v>
      </c>
      <c r="I89" t="n">
        <v>3</v>
      </c>
      <c r="J89" t="n">
        <v>319.33</v>
      </c>
      <c r="K89" t="n">
        <v>60.56</v>
      </c>
      <c r="L89" t="n">
        <v>22.75</v>
      </c>
      <c r="M89" t="n">
        <v>1</v>
      </c>
      <c r="N89" t="n">
        <v>96.02</v>
      </c>
      <c r="O89" t="n">
        <v>39617.93</v>
      </c>
      <c r="P89" t="n">
        <v>61</v>
      </c>
      <c r="Q89" t="n">
        <v>203.56</v>
      </c>
      <c r="R89" t="n">
        <v>14.87</v>
      </c>
      <c r="S89" t="n">
        <v>13.05</v>
      </c>
      <c r="T89" t="n">
        <v>626.05</v>
      </c>
      <c r="U89" t="n">
        <v>0.88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111.4752199899408</v>
      </c>
      <c r="AB89" t="n">
        <v>152.5253139297869</v>
      </c>
      <c r="AC89" t="n">
        <v>137.9685120389923</v>
      </c>
      <c r="AD89" t="n">
        <v>111475.2199899408</v>
      </c>
      <c r="AE89" t="n">
        <v>152525.3139297869</v>
      </c>
      <c r="AF89" t="n">
        <v>3.100807073153837e-06</v>
      </c>
      <c r="AG89" t="n">
        <v>7</v>
      </c>
      <c r="AH89" t="n">
        <v>137968.5120389923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14.0296</v>
      </c>
      <c r="E90" t="n">
        <v>7.13</v>
      </c>
      <c r="F90" t="n">
        <v>4.07</v>
      </c>
      <c r="G90" t="n">
        <v>81.40000000000001</v>
      </c>
      <c r="H90" t="n">
        <v>1.28</v>
      </c>
      <c r="I90" t="n">
        <v>3</v>
      </c>
      <c r="J90" t="n">
        <v>319.89</v>
      </c>
      <c r="K90" t="n">
        <v>60.56</v>
      </c>
      <c r="L90" t="n">
        <v>23</v>
      </c>
      <c r="M90" t="n">
        <v>1</v>
      </c>
      <c r="N90" t="n">
        <v>96.34</v>
      </c>
      <c r="O90" t="n">
        <v>39687.46</v>
      </c>
      <c r="P90" t="n">
        <v>61.31</v>
      </c>
      <c r="Q90" t="n">
        <v>203.56</v>
      </c>
      <c r="R90" t="n">
        <v>14.94</v>
      </c>
      <c r="S90" t="n">
        <v>13.05</v>
      </c>
      <c r="T90" t="n">
        <v>658.17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111.6019897446211</v>
      </c>
      <c r="AB90" t="n">
        <v>152.6987659008273</v>
      </c>
      <c r="AC90" t="n">
        <v>138.125409997358</v>
      </c>
      <c r="AD90" t="n">
        <v>111601.9897446211</v>
      </c>
      <c r="AE90" t="n">
        <v>152698.7659008273</v>
      </c>
      <c r="AF90" t="n">
        <v>3.100188343656044e-06</v>
      </c>
      <c r="AG90" t="n">
        <v>7</v>
      </c>
      <c r="AH90" t="n">
        <v>138125.409997358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14.0225</v>
      </c>
      <c r="E91" t="n">
        <v>7.13</v>
      </c>
      <c r="F91" t="n">
        <v>4.07</v>
      </c>
      <c r="G91" t="n">
        <v>81.47</v>
      </c>
      <c r="H91" t="n">
        <v>1.29</v>
      </c>
      <c r="I91" t="n">
        <v>3</v>
      </c>
      <c r="J91" t="n">
        <v>320.46</v>
      </c>
      <c r="K91" t="n">
        <v>60.56</v>
      </c>
      <c r="L91" t="n">
        <v>23.25</v>
      </c>
      <c r="M91" t="n">
        <v>1</v>
      </c>
      <c r="N91" t="n">
        <v>96.65000000000001</v>
      </c>
      <c r="O91" t="n">
        <v>39757.13</v>
      </c>
      <c r="P91" t="n">
        <v>61.4</v>
      </c>
      <c r="Q91" t="n">
        <v>203.56</v>
      </c>
      <c r="R91" t="n">
        <v>15.05</v>
      </c>
      <c r="S91" t="n">
        <v>13.05</v>
      </c>
      <c r="T91" t="n">
        <v>717.11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111.6535318703523</v>
      </c>
      <c r="AB91" t="n">
        <v>152.7692881111308</v>
      </c>
      <c r="AC91" t="n">
        <v>138.1892016668887</v>
      </c>
      <c r="AD91" t="n">
        <v>111653.5318703523</v>
      </c>
      <c r="AE91" t="n">
        <v>152769.2881111308</v>
      </c>
      <c r="AF91" t="n">
        <v>3.098619422429498e-06</v>
      </c>
      <c r="AG91" t="n">
        <v>7</v>
      </c>
      <c r="AH91" t="n">
        <v>138189.2016668887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14.0154</v>
      </c>
      <c r="E92" t="n">
        <v>7.14</v>
      </c>
      <c r="F92" t="n">
        <v>4.08</v>
      </c>
      <c r="G92" t="n">
        <v>81.54000000000001</v>
      </c>
      <c r="H92" t="n">
        <v>1.3</v>
      </c>
      <c r="I92" t="n">
        <v>3</v>
      </c>
      <c r="J92" t="n">
        <v>321.02</v>
      </c>
      <c r="K92" t="n">
        <v>60.56</v>
      </c>
      <c r="L92" t="n">
        <v>23.5</v>
      </c>
      <c r="M92" t="n">
        <v>1</v>
      </c>
      <c r="N92" t="n">
        <v>96.97</v>
      </c>
      <c r="O92" t="n">
        <v>39826.95</v>
      </c>
      <c r="P92" t="n">
        <v>61.47</v>
      </c>
      <c r="Q92" t="n">
        <v>203.56</v>
      </c>
      <c r="R92" t="n">
        <v>15.2</v>
      </c>
      <c r="S92" t="n">
        <v>13.05</v>
      </c>
      <c r="T92" t="n">
        <v>789.17</v>
      </c>
      <c r="U92" t="n">
        <v>0.86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111.7195734692108</v>
      </c>
      <c r="AB92" t="n">
        <v>152.8596491402386</v>
      </c>
      <c r="AC92" t="n">
        <v>138.2709387662011</v>
      </c>
      <c r="AD92" t="n">
        <v>111719.5734692108</v>
      </c>
      <c r="AE92" t="n">
        <v>152859.6491402386</v>
      </c>
      <c r="AF92" t="n">
        <v>3.097050501202951e-06</v>
      </c>
      <c r="AG92" t="n">
        <v>7</v>
      </c>
      <c r="AH92" t="n">
        <v>138270.9387662011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14.0067</v>
      </c>
      <c r="E93" t="n">
        <v>7.14</v>
      </c>
      <c r="F93" t="n">
        <v>4.08</v>
      </c>
      <c r="G93" t="n">
        <v>81.63</v>
      </c>
      <c r="H93" t="n">
        <v>1.32</v>
      </c>
      <c r="I93" t="n">
        <v>3</v>
      </c>
      <c r="J93" t="n">
        <v>321.59</v>
      </c>
      <c r="K93" t="n">
        <v>60.56</v>
      </c>
      <c r="L93" t="n">
        <v>23.75</v>
      </c>
      <c r="M93" t="n">
        <v>1</v>
      </c>
      <c r="N93" t="n">
        <v>97.28</v>
      </c>
      <c r="O93" t="n">
        <v>39896.91</v>
      </c>
      <c r="P93" t="n">
        <v>61.59</v>
      </c>
      <c r="Q93" t="n">
        <v>203.56</v>
      </c>
      <c r="R93" t="n">
        <v>15.35</v>
      </c>
      <c r="S93" t="n">
        <v>13.05</v>
      </c>
      <c r="T93" t="n">
        <v>863.41</v>
      </c>
      <c r="U93" t="n">
        <v>0.85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111.7866508102958</v>
      </c>
      <c r="AB93" t="n">
        <v>152.9514273175545</v>
      </c>
      <c r="AC93" t="n">
        <v>138.3539577630854</v>
      </c>
      <c r="AD93" t="n">
        <v>111786.6508102958</v>
      </c>
      <c r="AE93" t="n">
        <v>152951.4273175545</v>
      </c>
      <c r="AF93" t="n">
        <v>3.095128020263379e-06</v>
      </c>
      <c r="AG93" t="n">
        <v>7</v>
      </c>
      <c r="AH93" t="n">
        <v>138353.9577630854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14.0138</v>
      </c>
      <c r="E94" t="n">
        <v>7.14</v>
      </c>
      <c r="F94" t="n">
        <v>4.08</v>
      </c>
      <c r="G94" t="n">
        <v>81.56</v>
      </c>
      <c r="H94" t="n">
        <v>1.33</v>
      </c>
      <c r="I94" t="n">
        <v>3</v>
      </c>
      <c r="J94" t="n">
        <v>322.16</v>
      </c>
      <c r="K94" t="n">
        <v>60.56</v>
      </c>
      <c r="L94" t="n">
        <v>24</v>
      </c>
      <c r="M94" t="n">
        <v>1</v>
      </c>
      <c r="N94" t="n">
        <v>97.59999999999999</v>
      </c>
      <c r="O94" t="n">
        <v>39967.02</v>
      </c>
      <c r="P94" t="n">
        <v>61.59</v>
      </c>
      <c r="Q94" t="n">
        <v>203.56</v>
      </c>
      <c r="R94" t="n">
        <v>15.18</v>
      </c>
      <c r="S94" t="n">
        <v>13.05</v>
      </c>
      <c r="T94" t="n">
        <v>778.1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111.769932698106</v>
      </c>
      <c r="AB94" t="n">
        <v>152.9285528589053</v>
      </c>
      <c r="AC94" t="n">
        <v>138.3332664106652</v>
      </c>
      <c r="AD94" t="n">
        <v>111769.932698106</v>
      </c>
      <c r="AE94" t="n">
        <v>152928.5528589053</v>
      </c>
      <c r="AF94" t="n">
        <v>3.096696941489926e-06</v>
      </c>
      <c r="AG94" t="n">
        <v>7</v>
      </c>
      <c r="AH94" t="n">
        <v>138333.2664106652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14.022</v>
      </c>
      <c r="E95" t="n">
        <v>7.13</v>
      </c>
      <c r="F95" t="n">
        <v>4.07</v>
      </c>
      <c r="G95" t="n">
        <v>81.48</v>
      </c>
      <c r="H95" t="n">
        <v>1.34</v>
      </c>
      <c r="I95" t="n">
        <v>3</v>
      </c>
      <c r="J95" t="n">
        <v>322.73</v>
      </c>
      <c r="K95" t="n">
        <v>60.56</v>
      </c>
      <c r="L95" t="n">
        <v>24.25</v>
      </c>
      <c r="M95" t="n">
        <v>1</v>
      </c>
      <c r="N95" t="n">
        <v>97.92</v>
      </c>
      <c r="O95" t="n">
        <v>40037.28</v>
      </c>
      <c r="P95" t="n">
        <v>61.63</v>
      </c>
      <c r="Q95" t="n">
        <v>203.56</v>
      </c>
      <c r="R95" t="n">
        <v>15.01</v>
      </c>
      <c r="S95" t="n">
        <v>13.05</v>
      </c>
      <c r="T95" t="n">
        <v>697.45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111.743967100985</v>
      </c>
      <c r="AB95" t="n">
        <v>152.8930255834031</v>
      </c>
      <c r="AC95" t="n">
        <v>138.301129808474</v>
      </c>
      <c r="AD95" t="n">
        <v>111743.967100985</v>
      </c>
      <c r="AE95" t="n">
        <v>152893.0255834031</v>
      </c>
      <c r="AF95" t="n">
        <v>3.098508935019177e-06</v>
      </c>
      <c r="AG95" t="n">
        <v>7</v>
      </c>
      <c r="AH95" t="n">
        <v>138301.129808474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14.028</v>
      </c>
      <c r="E96" t="n">
        <v>7.13</v>
      </c>
      <c r="F96" t="n">
        <v>4.07</v>
      </c>
      <c r="G96" t="n">
        <v>81.42</v>
      </c>
      <c r="H96" t="n">
        <v>1.35</v>
      </c>
      <c r="I96" t="n">
        <v>3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61.57</v>
      </c>
      <c r="Q96" t="n">
        <v>203.56</v>
      </c>
      <c r="R96" t="n">
        <v>14.91</v>
      </c>
      <c r="S96" t="n">
        <v>13.05</v>
      </c>
      <c r="T96" t="n">
        <v>645.98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111.706595549248</v>
      </c>
      <c r="AB96" t="n">
        <v>152.8418921776001</v>
      </c>
      <c r="AC96" t="n">
        <v>138.2548765031546</v>
      </c>
      <c r="AD96" t="n">
        <v>111706.595549248</v>
      </c>
      <c r="AE96" t="n">
        <v>152841.8921776001</v>
      </c>
      <c r="AF96" t="n">
        <v>3.099834783943019e-06</v>
      </c>
      <c r="AG96" t="n">
        <v>7</v>
      </c>
      <c r="AH96" t="n">
        <v>138254.8765031546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14.0302</v>
      </c>
      <c r="E97" t="n">
        <v>7.13</v>
      </c>
      <c r="F97" t="n">
        <v>4.07</v>
      </c>
      <c r="G97" t="n">
        <v>81.39</v>
      </c>
      <c r="H97" t="n">
        <v>1.36</v>
      </c>
      <c r="I97" t="n">
        <v>3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61.55</v>
      </c>
      <c r="Q97" t="n">
        <v>203.56</v>
      </c>
      <c r="R97" t="n">
        <v>14.92</v>
      </c>
      <c r="S97" t="n">
        <v>13.05</v>
      </c>
      <c r="T97" t="n">
        <v>648.64</v>
      </c>
      <c r="U97" t="n">
        <v>0.87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111.6936764049046</v>
      </c>
      <c r="AB97" t="n">
        <v>152.824215634357</v>
      </c>
      <c r="AC97" t="n">
        <v>138.2388869843895</v>
      </c>
      <c r="AD97" t="n">
        <v>111693.6764049046</v>
      </c>
      <c r="AE97" t="n">
        <v>152824.215634357</v>
      </c>
      <c r="AF97" t="n">
        <v>3.100320928548428e-06</v>
      </c>
      <c r="AG97" t="n">
        <v>7</v>
      </c>
      <c r="AH97" t="n">
        <v>138238.8869843895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14.0269</v>
      </c>
      <c r="E98" t="n">
        <v>7.13</v>
      </c>
      <c r="F98" t="n">
        <v>4.07</v>
      </c>
      <c r="G98" t="n">
        <v>81.43000000000001</v>
      </c>
      <c r="H98" t="n">
        <v>1.37</v>
      </c>
      <c r="I98" t="n">
        <v>3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61.53</v>
      </c>
      <c r="Q98" t="n">
        <v>203.56</v>
      </c>
      <c r="R98" t="n">
        <v>14.97</v>
      </c>
      <c r="S98" t="n">
        <v>13.05</v>
      </c>
      <c r="T98" t="n">
        <v>675.74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111.6936583472386</v>
      </c>
      <c r="AB98" t="n">
        <v>152.8241909270618</v>
      </c>
      <c r="AC98" t="n">
        <v>138.2388646351239</v>
      </c>
      <c r="AD98" t="n">
        <v>111693.6583472386</v>
      </c>
      <c r="AE98" t="n">
        <v>152824.1909270618</v>
      </c>
      <c r="AF98" t="n">
        <v>3.099591711640315e-06</v>
      </c>
      <c r="AG98" t="n">
        <v>7</v>
      </c>
      <c r="AH98" t="n">
        <v>138238.8646351239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14.0203</v>
      </c>
      <c r="E99" t="n">
        <v>7.13</v>
      </c>
      <c r="F99" t="n">
        <v>4.07</v>
      </c>
      <c r="G99" t="n">
        <v>81.48999999999999</v>
      </c>
      <c r="H99" t="n">
        <v>1.38</v>
      </c>
      <c r="I99" t="n">
        <v>3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61.6</v>
      </c>
      <c r="Q99" t="n">
        <v>203.56</v>
      </c>
      <c r="R99" t="n">
        <v>15.08</v>
      </c>
      <c r="S99" t="n">
        <v>13.05</v>
      </c>
      <c r="T99" t="n">
        <v>732.4400000000001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111.7363185426008</v>
      </c>
      <c r="AB99" t="n">
        <v>152.8825604883914</v>
      </c>
      <c r="AC99" t="n">
        <v>138.2916634874423</v>
      </c>
      <c r="AD99" t="n">
        <v>111736.3185426008</v>
      </c>
      <c r="AE99" t="n">
        <v>152882.5604883914</v>
      </c>
      <c r="AF99" t="n">
        <v>3.098133277824089e-06</v>
      </c>
      <c r="AG99" t="n">
        <v>7</v>
      </c>
      <c r="AH99" t="n">
        <v>138291.6634874424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14.0127</v>
      </c>
      <c r="E100" t="n">
        <v>7.14</v>
      </c>
      <c r="F100" t="n">
        <v>4.08</v>
      </c>
      <c r="G100" t="n">
        <v>81.56999999999999</v>
      </c>
      <c r="H100" t="n">
        <v>1.4</v>
      </c>
      <c r="I100" t="n">
        <v>3</v>
      </c>
      <c r="J100" t="n">
        <v>325.59</v>
      </c>
      <c r="K100" t="n">
        <v>60.56</v>
      </c>
      <c r="L100" t="n">
        <v>25.5</v>
      </c>
      <c r="M100" t="n">
        <v>1</v>
      </c>
      <c r="N100" t="n">
        <v>99.54000000000001</v>
      </c>
      <c r="O100" t="n">
        <v>40390.96</v>
      </c>
      <c r="P100" t="n">
        <v>61.6</v>
      </c>
      <c r="Q100" t="n">
        <v>203.56</v>
      </c>
      <c r="R100" t="n">
        <v>15.23</v>
      </c>
      <c r="S100" t="n">
        <v>13.05</v>
      </c>
      <c r="T100" t="n">
        <v>804.2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111.7764053094048</v>
      </c>
      <c r="AB100" t="n">
        <v>152.9374089712358</v>
      </c>
      <c r="AC100" t="n">
        <v>138.3412773080645</v>
      </c>
      <c r="AD100" t="n">
        <v>111776.4053094048</v>
      </c>
      <c r="AE100" t="n">
        <v>152937.4089712358</v>
      </c>
      <c r="AF100" t="n">
        <v>3.096453869187222e-06</v>
      </c>
      <c r="AG100" t="n">
        <v>7</v>
      </c>
      <c r="AH100" t="n">
        <v>138341.2773080645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14.0029</v>
      </c>
      <c r="E101" t="n">
        <v>7.14</v>
      </c>
      <c r="F101" t="n">
        <v>4.08</v>
      </c>
      <c r="G101" t="n">
        <v>81.67</v>
      </c>
      <c r="H101" t="n">
        <v>1.41</v>
      </c>
      <c r="I101" t="n">
        <v>3</v>
      </c>
      <c r="J101" t="n">
        <v>326.17</v>
      </c>
      <c r="K101" t="n">
        <v>60.56</v>
      </c>
      <c r="L101" t="n">
        <v>25.75</v>
      </c>
      <c r="M101" t="n">
        <v>1</v>
      </c>
      <c r="N101" t="n">
        <v>99.87</v>
      </c>
      <c r="O101" t="n">
        <v>40462.13</v>
      </c>
      <c r="P101" t="n">
        <v>61.62</v>
      </c>
      <c r="Q101" t="n">
        <v>203.56</v>
      </c>
      <c r="R101" t="n">
        <v>15.37</v>
      </c>
      <c r="S101" t="n">
        <v>13.05</v>
      </c>
      <c r="T101" t="n">
        <v>877.15</v>
      </c>
      <c r="U101" t="n">
        <v>0.85</v>
      </c>
      <c r="V101" t="n">
        <v>0.91</v>
      </c>
      <c r="W101" t="n">
        <v>0.06</v>
      </c>
      <c r="X101" t="n">
        <v>0.04</v>
      </c>
      <c r="Y101" t="n">
        <v>1</v>
      </c>
      <c r="Z101" t="n">
        <v>10</v>
      </c>
      <c r="AA101" t="n">
        <v>111.8072644220342</v>
      </c>
      <c r="AB101" t="n">
        <v>152.9796317705434</v>
      </c>
      <c r="AC101" t="n">
        <v>138.3794704226662</v>
      </c>
      <c r="AD101" t="n">
        <v>111807.2644220342</v>
      </c>
      <c r="AE101" t="n">
        <v>152979.6317705434</v>
      </c>
      <c r="AF101" t="n">
        <v>3.094288315944946e-06</v>
      </c>
      <c r="AG101" t="n">
        <v>7</v>
      </c>
      <c r="AH101" t="n">
        <v>138379.4704226662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14.0127</v>
      </c>
      <c r="E102" t="n">
        <v>7.14</v>
      </c>
      <c r="F102" t="n">
        <v>4.08</v>
      </c>
      <c r="G102" t="n">
        <v>81.56999999999999</v>
      </c>
      <c r="H102" t="n">
        <v>1.42</v>
      </c>
      <c r="I102" t="n">
        <v>3</v>
      </c>
      <c r="J102" t="n">
        <v>326.75</v>
      </c>
      <c r="K102" t="n">
        <v>60.56</v>
      </c>
      <c r="L102" t="n">
        <v>26</v>
      </c>
      <c r="M102" t="n">
        <v>1</v>
      </c>
      <c r="N102" t="n">
        <v>100.2</v>
      </c>
      <c r="O102" t="n">
        <v>40533.46</v>
      </c>
      <c r="P102" t="n">
        <v>61.49</v>
      </c>
      <c r="Q102" t="n">
        <v>203.56</v>
      </c>
      <c r="R102" t="n">
        <v>15.19</v>
      </c>
      <c r="S102" t="n">
        <v>13.05</v>
      </c>
      <c r="T102" t="n">
        <v>785.46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111.7336858162047</v>
      </c>
      <c r="AB102" t="n">
        <v>152.8789582759884</v>
      </c>
      <c r="AC102" t="n">
        <v>138.2884050651354</v>
      </c>
      <c r="AD102" t="n">
        <v>111733.6858162047</v>
      </c>
      <c r="AE102" t="n">
        <v>152878.9582759884</v>
      </c>
      <c r="AF102" t="n">
        <v>3.096453869187222e-06</v>
      </c>
      <c r="AG102" t="n">
        <v>7</v>
      </c>
      <c r="AH102" t="n">
        <v>138288.4050651354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14.0214</v>
      </c>
      <c r="E103" t="n">
        <v>7.13</v>
      </c>
      <c r="F103" t="n">
        <v>4.07</v>
      </c>
      <c r="G103" t="n">
        <v>81.48</v>
      </c>
      <c r="H103" t="n">
        <v>1.43</v>
      </c>
      <c r="I103" t="n">
        <v>3</v>
      </c>
      <c r="J103" t="n">
        <v>327.33</v>
      </c>
      <c r="K103" t="n">
        <v>60.56</v>
      </c>
      <c r="L103" t="n">
        <v>26.25</v>
      </c>
      <c r="M103" t="n">
        <v>1</v>
      </c>
      <c r="N103" t="n">
        <v>100.52</v>
      </c>
      <c r="O103" t="n">
        <v>40604.94</v>
      </c>
      <c r="P103" t="n">
        <v>61.37</v>
      </c>
      <c r="Q103" t="n">
        <v>203.56</v>
      </c>
      <c r="R103" t="n">
        <v>15.04</v>
      </c>
      <c r="S103" t="n">
        <v>13.05</v>
      </c>
      <c r="T103" t="n">
        <v>709.12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111.6444666113025</v>
      </c>
      <c r="AB103" t="n">
        <v>152.7568846237678</v>
      </c>
      <c r="AC103" t="n">
        <v>138.1779819509512</v>
      </c>
      <c r="AD103" t="n">
        <v>111644.4666113025</v>
      </c>
      <c r="AE103" t="n">
        <v>152756.8846237678</v>
      </c>
      <c r="AF103" t="n">
        <v>3.098376350126793e-06</v>
      </c>
      <c r="AG103" t="n">
        <v>7</v>
      </c>
      <c r="AH103" t="n">
        <v>138177.9819509512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14.0252</v>
      </c>
      <c r="E104" t="n">
        <v>7.13</v>
      </c>
      <c r="F104" t="n">
        <v>4.07</v>
      </c>
      <c r="G104" t="n">
        <v>81.44</v>
      </c>
      <c r="H104" t="n">
        <v>1.44</v>
      </c>
      <c r="I104" t="n">
        <v>3</v>
      </c>
      <c r="J104" t="n">
        <v>327.91</v>
      </c>
      <c r="K104" t="n">
        <v>60.56</v>
      </c>
      <c r="L104" t="n">
        <v>26.5</v>
      </c>
      <c r="M104" t="n">
        <v>1</v>
      </c>
      <c r="N104" t="n">
        <v>100.86</v>
      </c>
      <c r="O104" t="n">
        <v>40676.58</v>
      </c>
      <c r="P104" t="n">
        <v>61.33</v>
      </c>
      <c r="Q104" t="n">
        <v>203.56</v>
      </c>
      <c r="R104" t="n">
        <v>14.95</v>
      </c>
      <c r="S104" t="n">
        <v>13.05</v>
      </c>
      <c r="T104" t="n">
        <v>665.5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111.6200441695886</v>
      </c>
      <c r="AB104" t="n">
        <v>152.7234687615728</v>
      </c>
      <c r="AC104" t="n">
        <v>138.1477552517447</v>
      </c>
      <c r="AD104" t="n">
        <v>111620.0441695886</v>
      </c>
      <c r="AE104" t="n">
        <v>152723.4687615728</v>
      </c>
      <c r="AF104" t="n">
        <v>3.099216054445226e-06</v>
      </c>
      <c r="AG104" t="n">
        <v>7</v>
      </c>
      <c r="AH104" t="n">
        <v>138147.7552517446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14.0269</v>
      </c>
      <c r="E105" t="n">
        <v>7.13</v>
      </c>
      <c r="F105" t="n">
        <v>4.07</v>
      </c>
      <c r="G105" t="n">
        <v>81.43000000000001</v>
      </c>
      <c r="H105" t="n">
        <v>1.45</v>
      </c>
      <c r="I105" t="n">
        <v>3</v>
      </c>
      <c r="J105" t="n">
        <v>328.49</v>
      </c>
      <c r="K105" t="n">
        <v>60.56</v>
      </c>
      <c r="L105" t="n">
        <v>26.75</v>
      </c>
      <c r="M105" t="n">
        <v>1</v>
      </c>
      <c r="N105" t="n">
        <v>101.19</v>
      </c>
      <c r="O105" t="n">
        <v>40748.37</v>
      </c>
      <c r="P105" t="n">
        <v>61.38</v>
      </c>
      <c r="Q105" t="n">
        <v>203.56</v>
      </c>
      <c r="R105" t="n">
        <v>14.97</v>
      </c>
      <c r="S105" t="n">
        <v>13.05</v>
      </c>
      <c r="T105" t="n">
        <v>674.5599999999999</v>
      </c>
      <c r="U105" t="n">
        <v>0.87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111.6354634656152</v>
      </c>
      <c r="AB105" t="n">
        <v>152.7445661226477</v>
      </c>
      <c r="AC105" t="n">
        <v>138.1668391102889</v>
      </c>
      <c r="AD105" t="n">
        <v>111635.4634656152</v>
      </c>
      <c r="AE105" t="n">
        <v>152744.5661226477</v>
      </c>
      <c r="AF105" t="n">
        <v>3.099591711640315e-06</v>
      </c>
      <c r="AG105" t="n">
        <v>7</v>
      </c>
      <c r="AH105" t="n">
        <v>138166.8391102889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14.0236</v>
      </c>
      <c r="E106" t="n">
        <v>7.13</v>
      </c>
      <c r="F106" t="n">
        <v>4.07</v>
      </c>
      <c r="G106" t="n">
        <v>81.45999999999999</v>
      </c>
      <c r="H106" t="n">
        <v>1.46</v>
      </c>
      <c r="I106" t="n">
        <v>3</v>
      </c>
      <c r="J106" t="n">
        <v>329.08</v>
      </c>
      <c r="K106" t="n">
        <v>60.56</v>
      </c>
      <c r="L106" t="n">
        <v>27</v>
      </c>
      <c r="M106" t="n">
        <v>1</v>
      </c>
      <c r="N106" t="n">
        <v>101.52</v>
      </c>
      <c r="O106" t="n">
        <v>40820.32</v>
      </c>
      <c r="P106" t="n">
        <v>61.32</v>
      </c>
      <c r="Q106" t="n">
        <v>203.56</v>
      </c>
      <c r="R106" t="n">
        <v>15.04</v>
      </c>
      <c r="S106" t="n">
        <v>13.05</v>
      </c>
      <c r="T106" t="n">
        <v>707.8099999999999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111.6199094182628</v>
      </c>
      <c r="AB106" t="n">
        <v>152.723284388864</v>
      </c>
      <c r="AC106" t="n">
        <v>138.1475884753084</v>
      </c>
      <c r="AD106" t="n">
        <v>111619.9094182627</v>
      </c>
      <c r="AE106" t="n">
        <v>152723.2843888639</v>
      </c>
      <c r="AF106" t="n">
        <v>3.098862494732201e-06</v>
      </c>
      <c r="AG106" t="n">
        <v>7</v>
      </c>
      <c r="AH106" t="n">
        <v>138147.5884753084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14.0171</v>
      </c>
      <c r="E107" t="n">
        <v>7.13</v>
      </c>
      <c r="F107" t="n">
        <v>4.08</v>
      </c>
      <c r="G107" t="n">
        <v>81.53</v>
      </c>
      <c r="H107" t="n">
        <v>1.47</v>
      </c>
      <c r="I107" t="n">
        <v>3</v>
      </c>
      <c r="J107" t="n">
        <v>329.66</v>
      </c>
      <c r="K107" t="n">
        <v>60.56</v>
      </c>
      <c r="L107" t="n">
        <v>27.25</v>
      </c>
      <c r="M107" t="n">
        <v>1</v>
      </c>
      <c r="N107" t="n">
        <v>101.86</v>
      </c>
      <c r="O107" t="n">
        <v>40892.44</v>
      </c>
      <c r="P107" t="n">
        <v>61.34</v>
      </c>
      <c r="Q107" t="n">
        <v>203.56</v>
      </c>
      <c r="R107" t="n">
        <v>15.16</v>
      </c>
      <c r="S107" t="n">
        <v>13.05</v>
      </c>
      <c r="T107" t="n">
        <v>768.54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111.6651087926068</v>
      </c>
      <c r="AB107" t="n">
        <v>152.7851281668971</v>
      </c>
      <c r="AC107" t="n">
        <v>138.2035299699644</v>
      </c>
      <c r="AD107" t="n">
        <v>111665.1087926068</v>
      </c>
      <c r="AE107" t="n">
        <v>152785.1281668971</v>
      </c>
      <c r="AF107" t="n">
        <v>3.097426158398039e-06</v>
      </c>
      <c r="AG107" t="n">
        <v>7</v>
      </c>
      <c r="AH107" t="n">
        <v>138203.5299699644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14.0105</v>
      </c>
      <c r="E108" t="n">
        <v>7.14</v>
      </c>
      <c r="F108" t="n">
        <v>4.08</v>
      </c>
      <c r="G108" t="n">
        <v>81.59</v>
      </c>
      <c r="H108" t="n">
        <v>1.48</v>
      </c>
      <c r="I108" t="n">
        <v>3</v>
      </c>
      <c r="J108" t="n">
        <v>330.25</v>
      </c>
      <c r="K108" t="n">
        <v>60.56</v>
      </c>
      <c r="L108" t="n">
        <v>27.5</v>
      </c>
      <c r="M108" t="n">
        <v>0</v>
      </c>
      <c r="N108" t="n">
        <v>102.19</v>
      </c>
      <c r="O108" t="n">
        <v>40964.71</v>
      </c>
      <c r="P108" t="n">
        <v>61.46</v>
      </c>
      <c r="Q108" t="n">
        <v>203.62</v>
      </c>
      <c r="R108" t="n">
        <v>15.21</v>
      </c>
      <c r="S108" t="n">
        <v>13.05</v>
      </c>
      <c r="T108" t="n">
        <v>793.09</v>
      </c>
      <c r="U108" t="n">
        <v>0.86</v>
      </c>
      <c r="V108" t="n">
        <v>0.92</v>
      </c>
      <c r="W108" t="n">
        <v>0.06</v>
      </c>
      <c r="X108" t="n">
        <v>0.04</v>
      </c>
      <c r="Y108" t="n">
        <v>1</v>
      </c>
      <c r="Z108" t="n">
        <v>10</v>
      </c>
      <c r="AA108" t="n">
        <v>111.7272063792971</v>
      </c>
      <c r="AB108" t="n">
        <v>152.8700928245589</v>
      </c>
      <c r="AC108" t="n">
        <v>138.2803857199476</v>
      </c>
      <c r="AD108" t="n">
        <v>111727.2063792971</v>
      </c>
      <c r="AE108" t="n">
        <v>152870.0928245589</v>
      </c>
      <c r="AF108" t="n">
        <v>3.095967724581813e-06</v>
      </c>
      <c r="AG108" t="n">
        <v>7</v>
      </c>
      <c r="AH108" t="n">
        <v>138280.3857199476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15.4699</v>
      </c>
      <c r="E2" t="n">
        <v>6.46</v>
      </c>
      <c r="F2" t="n">
        <v>4.39</v>
      </c>
      <c r="G2" t="n">
        <v>13.17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26.11</v>
      </c>
      <c r="Q2" t="n">
        <v>203.63</v>
      </c>
      <c r="R2" t="n">
        <v>24.77</v>
      </c>
      <c r="S2" t="n">
        <v>13.05</v>
      </c>
      <c r="T2" t="n">
        <v>5491.8</v>
      </c>
      <c r="U2" t="n">
        <v>0.53</v>
      </c>
      <c r="V2" t="n">
        <v>0.85</v>
      </c>
      <c r="W2" t="n">
        <v>0.09</v>
      </c>
      <c r="X2" t="n">
        <v>0.35</v>
      </c>
      <c r="Y2" t="n">
        <v>1</v>
      </c>
      <c r="Z2" t="n">
        <v>10</v>
      </c>
      <c r="AA2" t="n">
        <v>68.38353398744923</v>
      </c>
      <c r="AB2" t="n">
        <v>93.56536807019194</v>
      </c>
      <c r="AC2" t="n">
        <v>84.63562066141456</v>
      </c>
      <c r="AD2" t="n">
        <v>68383.53398744922</v>
      </c>
      <c r="AE2" t="n">
        <v>93565.36807019194</v>
      </c>
      <c r="AF2" t="n">
        <v>4.329026389521255e-06</v>
      </c>
      <c r="AG2" t="n">
        <v>6</v>
      </c>
      <c r="AH2" t="n">
        <v>84635.62066141456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15.6726</v>
      </c>
      <c r="E3" t="n">
        <v>6.38</v>
      </c>
      <c r="F3" t="n">
        <v>4.36</v>
      </c>
      <c r="G3" t="n">
        <v>16.36</v>
      </c>
      <c r="H3" t="n">
        <v>0.35</v>
      </c>
      <c r="I3" t="n">
        <v>16</v>
      </c>
      <c r="J3" t="n">
        <v>62.05</v>
      </c>
      <c r="K3" t="n">
        <v>28.92</v>
      </c>
      <c r="L3" t="n">
        <v>1.25</v>
      </c>
      <c r="M3" t="n">
        <v>14</v>
      </c>
      <c r="N3" t="n">
        <v>6.88</v>
      </c>
      <c r="O3" t="n">
        <v>7887.12</v>
      </c>
      <c r="P3" t="n">
        <v>25.13</v>
      </c>
      <c r="Q3" t="n">
        <v>203.58</v>
      </c>
      <c r="R3" t="n">
        <v>24.14</v>
      </c>
      <c r="S3" t="n">
        <v>13.05</v>
      </c>
      <c r="T3" t="n">
        <v>5193.67</v>
      </c>
      <c r="U3" t="n">
        <v>0.54</v>
      </c>
      <c r="V3" t="n">
        <v>0.86</v>
      </c>
      <c r="W3" t="n">
        <v>0.08</v>
      </c>
      <c r="X3" t="n">
        <v>0.32</v>
      </c>
      <c r="Y3" t="n">
        <v>1</v>
      </c>
      <c r="Z3" t="n">
        <v>10</v>
      </c>
      <c r="AA3" t="n">
        <v>67.83768479524207</v>
      </c>
      <c r="AB3" t="n">
        <v>92.81851312424766</v>
      </c>
      <c r="AC3" t="n">
        <v>83.96004450329349</v>
      </c>
      <c r="AD3" t="n">
        <v>67837.68479524206</v>
      </c>
      <c r="AE3" t="n">
        <v>92818.51312424766</v>
      </c>
      <c r="AF3" t="n">
        <v>4.385749034732663e-06</v>
      </c>
      <c r="AG3" t="n">
        <v>6</v>
      </c>
      <c r="AH3" t="n">
        <v>83960.04450329349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15.9702</v>
      </c>
      <c r="E4" t="n">
        <v>6.26</v>
      </c>
      <c r="F4" t="n">
        <v>4.29</v>
      </c>
      <c r="G4" t="n">
        <v>19.78</v>
      </c>
      <c r="H4" t="n">
        <v>0.42</v>
      </c>
      <c r="I4" t="n">
        <v>13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23.84</v>
      </c>
      <c r="Q4" t="n">
        <v>203.56</v>
      </c>
      <c r="R4" t="n">
        <v>21.66</v>
      </c>
      <c r="S4" t="n">
        <v>13.05</v>
      </c>
      <c r="T4" t="n">
        <v>3968.2</v>
      </c>
      <c r="U4" t="n">
        <v>0.6</v>
      </c>
      <c r="V4" t="n">
        <v>0.87</v>
      </c>
      <c r="W4" t="n">
        <v>0.08</v>
      </c>
      <c r="X4" t="n">
        <v>0.24</v>
      </c>
      <c r="Y4" t="n">
        <v>1</v>
      </c>
      <c r="Z4" t="n">
        <v>10</v>
      </c>
      <c r="AA4" t="n">
        <v>67.08684249877092</v>
      </c>
      <c r="AB4" t="n">
        <v>91.79117756939206</v>
      </c>
      <c r="AC4" t="n">
        <v>83.03075641191849</v>
      </c>
      <c r="AD4" t="n">
        <v>67086.84249877091</v>
      </c>
      <c r="AE4" t="n">
        <v>91791.17756939206</v>
      </c>
      <c r="AF4" t="n">
        <v>4.469028063913299e-06</v>
      </c>
      <c r="AG4" t="n">
        <v>6</v>
      </c>
      <c r="AH4" t="n">
        <v>83030.75641191848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16.1421</v>
      </c>
      <c r="E5" t="n">
        <v>6.2</v>
      </c>
      <c r="F5" t="n">
        <v>4.25</v>
      </c>
      <c r="G5" t="n">
        <v>23.16</v>
      </c>
      <c r="H5" t="n">
        <v>0.49</v>
      </c>
      <c r="I5" t="n">
        <v>11</v>
      </c>
      <c r="J5" t="n">
        <v>62.63</v>
      </c>
      <c r="K5" t="n">
        <v>28.92</v>
      </c>
      <c r="L5" t="n">
        <v>1.75</v>
      </c>
      <c r="M5" t="n">
        <v>7</v>
      </c>
      <c r="N5" t="n">
        <v>6.96</v>
      </c>
      <c r="O5" t="n">
        <v>7958.6</v>
      </c>
      <c r="P5" t="n">
        <v>22.93</v>
      </c>
      <c r="Q5" t="n">
        <v>203.68</v>
      </c>
      <c r="R5" t="n">
        <v>20.39</v>
      </c>
      <c r="S5" t="n">
        <v>13.05</v>
      </c>
      <c r="T5" t="n">
        <v>3344.08</v>
      </c>
      <c r="U5" t="n">
        <v>0.64</v>
      </c>
      <c r="V5" t="n">
        <v>0.88</v>
      </c>
      <c r="W5" t="n">
        <v>0.07000000000000001</v>
      </c>
      <c r="X5" t="n">
        <v>0.21</v>
      </c>
      <c r="Y5" t="n">
        <v>1</v>
      </c>
      <c r="Z5" t="n">
        <v>10</v>
      </c>
      <c r="AA5" t="n">
        <v>66.61058994196998</v>
      </c>
      <c r="AB5" t="n">
        <v>91.1395478103974</v>
      </c>
      <c r="AC5" t="n">
        <v>82.44131728255397</v>
      </c>
      <c r="AD5" t="n">
        <v>66610.58994196997</v>
      </c>
      <c r="AE5" t="n">
        <v>91139.5478103974</v>
      </c>
      <c r="AF5" t="n">
        <v>4.517131777341227e-06</v>
      </c>
      <c r="AG5" t="n">
        <v>6</v>
      </c>
      <c r="AH5" t="n">
        <v>82441.31728255397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16.2682</v>
      </c>
      <c r="E6" t="n">
        <v>6.15</v>
      </c>
      <c r="F6" t="n">
        <v>4.21</v>
      </c>
      <c r="G6" t="n">
        <v>25.27</v>
      </c>
      <c r="H6" t="n">
        <v>0.55</v>
      </c>
      <c r="I6" t="n">
        <v>10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22.14</v>
      </c>
      <c r="Q6" t="n">
        <v>203.64</v>
      </c>
      <c r="R6" t="n">
        <v>19.25</v>
      </c>
      <c r="S6" t="n">
        <v>13.05</v>
      </c>
      <c r="T6" t="n">
        <v>2779.77</v>
      </c>
      <c r="U6" t="n">
        <v>0.68</v>
      </c>
      <c r="V6" t="n">
        <v>0.89</v>
      </c>
      <c r="W6" t="n">
        <v>0.07000000000000001</v>
      </c>
      <c r="X6" t="n">
        <v>0.17</v>
      </c>
      <c r="Y6" t="n">
        <v>1</v>
      </c>
      <c r="Z6" t="n">
        <v>10</v>
      </c>
      <c r="AA6" t="n">
        <v>66.21648433452592</v>
      </c>
      <c r="AB6" t="n">
        <v>90.60031513158042</v>
      </c>
      <c r="AC6" t="n">
        <v>81.95354821378527</v>
      </c>
      <c r="AD6" t="n">
        <v>66216.48433452591</v>
      </c>
      <c r="AE6" t="n">
        <v>90600.31513158041</v>
      </c>
      <c r="AF6" t="n">
        <v>4.552419027272941e-06</v>
      </c>
      <c r="AG6" t="n">
        <v>6</v>
      </c>
      <c r="AH6" t="n">
        <v>81953.54821378527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16.2396</v>
      </c>
      <c r="E7" t="n">
        <v>6.16</v>
      </c>
      <c r="F7" t="n">
        <v>4.22</v>
      </c>
      <c r="G7" t="n">
        <v>25.34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22.19</v>
      </c>
      <c r="Q7" t="n">
        <v>203.67</v>
      </c>
      <c r="R7" t="n">
        <v>19.35</v>
      </c>
      <c r="S7" t="n">
        <v>13.05</v>
      </c>
      <c r="T7" t="n">
        <v>2831.76</v>
      </c>
      <c r="U7" t="n">
        <v>0.67</v>
      </c>
      <c r="V7" t="n">
        <v>0.88</v>
      </c>
      <c r="W7" t="n">
        <v>0.08</v>
      </c>
      <c r="X7" t="n">
        <v>0.18</v>
      </c>
      <c r="Y7" t="n">
        <v>1</v>
      </c>
      <c r="Z7" t="n">
        <v>10</v>
      </c>
      <c r="AA7" t="n">
        <v>66.26293307793816</v>
      </c>
      <c r="AB7" t="n">
        <v>90.66386835149095</v>
      </c>
      <c r="AC7" t="n">
        <v>82.01103600358506</v>
      </c>
      <c r="AD7" t="n">
        <v>66262.93307793816</v>
      </c>
      <c r="AE7" t="n">
        <v>90663.86835149095</v>
      </c>
      <c r="AF7" t="n">
        <v>4.544415733473996e-06</v>
      </c>
      <c r="AG7" t="n">
        <v>6</v>
      </c>
      <c r="AH7" t="n">
        <v>82011.03600358506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11.2405</v>
      </c>
      <c r="E2" t="n">
        <v>8.9</v>
      </c>
      <c r="F2" t="n">
        <v>4.96</v>
      </c>
      <c r="G2" t="n">
        <v>6.48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62.14</v>
      </c>
      <c r="Q2" t="n">
        <v>203.58</v>
      </c>
      <c r="R2" t="n">
        <v>43.11</v>
      </c>
      <c r="S2" t="n">
        <v>13.05</v>
      </c>
      <c r="T2" t="n">
        <v>14530.26</v>
      </c>
      <c r="U2" t="n">
        <v>0.3</v>
      </c>
      <c r="V2" t="n">
        <v>0.75</v>
      </c>
      <c r="W2" t="n">
        <v>0.12</v>
      </c>
      <c r="X2" t="n">
        <v>0.92</v>
      </c>
      <c r="Y2" t="n">
        <v>1</v>
      </c>
      <c r="Z2" t="n">
        <v>10</v>
      </c>
      <c r="AA2" t="n">
        <v>124.8664848889434</v>
      </c>
      <c r="AB2" t="n">
        <v>170.8478333455052</v>
      </c>
      <c r="AC2" t="n">
        <v>154.5423559174978</v>
      </c>
      <c r="AD2" t="n">
        <v>124866.4848889434</v>
      </c>
      <c r="AE2" t="n">
        <v>170847.8333455052</v>
      </c>
      <c r="AF2" t="n">
        <v>2.689801958137756e-06</v>
      </c>
      <c r="AG2" t="n">
        <v>8</v>
      </c>
      <c r="AH2" t="n">
        <v>154542.3559174978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12.0732</v>
      </c>
      <c r="E3" t="n">
        <v>8.279999999999999</v>
      </c>
      <c r="F3" t="n">
        <v>4.72</v>
      </c>
      <c r="G3" t="n">
        <v>8.1</v>
      </c>
      <c r="H3" t="n">
        <v>0.13</v>
      </c>
      <c r="I3" t="n">
        <v>35</v>
      </c>
      <c r="J3" t="n">
        <v>168.25</v>
      </c>
      <c r="K3" t="n">
        <v>51.39</v>
      </c>
      <c r="L3" t="n">
        <v>1.25</v>
      </c>
      <c r="M3" t="n">
        <v>33</v>
      </c>
      <c r="N3" t="n">
        <v>30.6</v>
      </c>
      <c r="O3" t="n">
        <v>20984.25</v>
      </c>
      <c r="P3" t="n">
        <v>58.85</v>
      </c>
      <c r="Q3" t="n">
        <v>203.65</v>
      </c>
      <c r="R3" t="n">
        <v>35.33</v>
      </c>
      <c r="S3" t="n">
        <v>13.05</v>
      </c>
      <c r="T3" t="n">
        <v>10696.42</v>
      </c>
      <c r="U3" t="n">
        <v>0.37</v>
      </c>
      <c r="V3" t="n">
        <v>0.79</v>
      </c>
      <c r="W3" t="n">
        <v>0.11</v>
      </c>
      <c r="X3" t="n">
        <v>0.68</v>
      </c>
      <c r="Y3" t="n">
        <v>1</v>
      </c>
      <c r="Z3" t="n">
        <v>10</v>
      </c>
      <c r="AA3" t="n">
        <v>120.0277905016438</v>
      </c>
      <c r="AB3" t="n">
        <v>164.2273182166746</v>
      </c>
      <c r="AC3" t="n">
        <v>148.5536934606093</v>
      </c>
      <c r="AD3" t="n">
        <v>120027.7905016438</v>
      </c>
      <c r="AE3" t="n">
        <v>164227.3182166746</v>
      </c>
      <c r="AF3" t="n">
        <v>2.889063386947978e-06</v>
      </c>
      <c r="AG3" t="n">
        <v>8</v>
      </c>
      <c r="AH3" t="n">
        <v>148553.6934606093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12.5571</v>
      </c>
      <c r="E4" t="n">
        <v>7.96</v>
      </c>
      <c r="F4" t="n">
        <v>4.61</v>
      </c>
      <c r="G4" t="n">
        <v>9.529999999999999</v>
      </c>
      <c r="H4" t="n">
        <v>0.16</v>
      </c>
      <c r="I4" t="n">
        <v>29</v>
      </c>
      <c r="J4" t="n">
        <v>168.61</v>
      </c>
      <c r="K4" t="n">
        <v>51.39</v>
      </c>
      <c r="L4" t="n">
        <v>1.5</v>
      </c>
      <c r="M4" t="n">
        <v>27</v>
      </c>
      <c r="N4" t="n">
        <v>30.71</v>
      </c>
      <c r="O4" t="n">
        <v>21028.94</v>
      </c>
      <c r="P4" t="n">
        <v>57.15</v>
      </c>
      <c r="Q4" t="n">
        <v>203.56</v>
      </c>
      <c r="R4" t="n">
        <v>31.65</v>
      </c>
      <c r="S4" t="n">
        <v>13.05</v>
      </c>
      <c r="T4" t="n">
        <v>8882.66</v>
      </c>
      <c r="U4" t="n">
        <v>0.41</v>
      </c>
      <c r="V4" t="n">
        <v>0.8100000000000001</v>
      </c>
      <c r="W4" t="n">
        <v>0.1</v>
      </c>
      <c r="X4" t="n">
        <v>0.57</v>
      </c>
      <c r="Y4" t="n">
        <v>1</v>
      </c>
      <c r="Z4" t="n">
        <v>10</v>
      </c>
      <c r="AA4" t="n">
        <v>107.4014439659667</v>
      </c>
      <c r="AB4" t="n">
        <v>146.9513938514743</v>
      </c>
      <c r="AC4" t="n">
        <v>132.9265590699061</v>
      </c>
      <c r="AD4" t="n">
        <v>107401.4439659667</v>
      </c>
      <c r="AE4" t="n">
        <v>146951.3938514743</v>
      </c>
      <c r="AF4" t="n">
        <v>3.004858517728893e-06</v>
      </c>
      <c r="AG4" t="n">
        <v>7</v>
      </c>
      <c r="AH4" t="n">
        <v>132926.5590699061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13.0063</v>
      </c>
      <c r="E5" t="n">
        <v>7.69</v>
      </c>
      <c r="F5" t="n">
        <v>4.5</v>
      </c>
      <c r="G5" t="n">
        <v>11.26</v>
      </c>
      <c r="H5" t="n">
        <v>0.18</v>
      </c>
      <c r="I5" t="n">
        <v>24</v>
      </c>
      <c r="J5" t="n">
        <v>168.97</v>
      </c>
      <c r="K5" t="n">
        <v>51.39</v>
      </c>
      <c r="L5" t="n">
        <v>1.75</v>
      </c>
      <c r="M5" t="n">
        <v>22</v>
      </c>
      <c r="N5" t="n">
        <v>30.83</v>
      </c>
      <c r="O5" t="n">
        <v>21073.68</v>
      </c>
      <c r="P5" t="n">
        <v>55.63</v>
      </c>
      <c r="Q5" t="n">
        <v>203.57</v>
      </c>
      <c r="R5" t="n">
        <v>28.4</v>
      </c>
      <c r="S5" t="n">
        <v>13.05</v>
      </c>
      <c r="T5" t="n">
        <v>7283.22</v>
      </c>
      <c r="U5" t="n">
        <v>0.46</v>
      </c>
      <c r="V5" t="n">
        <v>0.83</v>
      </c>
      <c r="W5" t="n">
        <v>0.09</v>
      </c>
      <c r="X5" t="n">
        <v>0.46</v>
      </c>
      <c r="Y5" t="n">
        <v>1</v>
      </c>
      <c r="Z5" t="n">
        <v>10</v>
      </c>
      <c r="AA5" t="n">
        <v>105.3719957165235</v>
      </c>
      <c r="AB5" t="n">
        <v>144.1746132236497</v>
      </c>
      <c r="AC5" t="n">
        <v>130.4147904879641</v>
      </c>
      <c r="AD5" t="n">
        <v>105371.9957165235</v>
      </c>
      <c r="AE5" t="n">
        <v>144174.6132236497</v>
      </c>
      <c r="AF5" t="n">
        <v>3.112350091911133e-06</v>
      </c>
      <c r="AG5" t="n">
        <v>7</v>
      </c>
      <c r="AH5" t="n">
        <v>130414.7904879641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13.3156</v>
      </c>
      <c r="E6" t="n">
        <v>7.51</v>
      </c>
      <c r="F6" t="n">
        <v>4.43</v>
      </c>
      <c r="G6" t="n">
        <v>12.65</v>
      </c>
      <c r="H6" t="n">
        <v>0.21</v>
      </c>
      <c r="I6" t="n">
        <v>21</v>
      </c>
      <c r="J6" t="n">
        <v>169.33</v>
      </c>
      <c r="K6" t="n">
        <v>51.39</v>
      </c>
      <c r="L6" t="n">
        <v>2</v>
      </c>
      <c r="M6" t="n">
        <v>19</v>
      </c>
      <c r="N6" t="n">
        <v>30.94</v>
      </c>
      <c r="O6" t="n">
        <v>21118.46</v>
      </c>
      <c r="P6" t="n">
        <v>54.41</v>
      </c>
      <c r="Q6" t="n">
        <v>203.56</v>
      </c>
      <c r="R6" t="n">
        <v>25.9</v>
      </c>
      <c r="S6" t="n">
        <v>13.05</v>
      </c>
      <c r="T6" t="n">
        <v>6049.05</v>
      </c>
      <c r="U6" t="n">
        <v>0.5</v>
      </c>
      <c r="V6" t="n">
        <v>0.84</v>
      </c>
      <c r="W6" t="n">
        <v>0.09</v>
      </c>
      <c r="X6" t="n">
        <v>0.39</v>
      </c>
      <c r="Y6" t="n">
        <v>1</v>
      </c>
      <c r="Z6" t="n">
        <v>10</v>
      </c>
      <c r="AA6" t="n">
        <v>103.9943162007208</v>
      </c>
      <c r="AB6" t="n">
        <v>142.2896113311988</v>
      </c>
      <c r="AC6" t="n">
        <v>128.7096905305113</v>
      </c>
      <c r="AD6" t="n">
        <v>103994.3162007208</v>
      </c>
      <c r="AE6" t="n">
        <v>142289.6113311988</v>
      </c>
      <c r="AF6" t="n">
        <v>3.186364214561549e-06</v>
      </c>
      <c r="AG6" t="n">
        <v>7</v>
      </c>
      <c r="AH6" t="n">
        <v>128709.6905305113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13.6591</v>
      </c>
      <c r="E7" t="n">
        <v>7.32</v>
      </c>
      <c r="F7" t="n">
        <v>4.34</v>
      </c>
      <c r="G7" t="n">
        <v>14.46</v>
      </c>
      <c r="H7" t="n">
        <v>0.24</v>
      </c>
      <c r="I7" t="n">
        <v>18</v>
      </c>
      <c r="J7" t="n">
        <v>169.7</v>
      </c>
      <c r="K7" t="n">
        <v>51.39</v>
      </c>
      <c r="L7" t="n">
        <v>2.25</v>
      </c>
      <c r="M7" t="n">
        <v>16</v>
      </c>
      <c r="N7" t="n">
        <v>31.05</v>
      </c>
      <c r="O7" t="n">
        <v>21163.27</v>
      </c>
      <c r="P7" t="n">
        <v>53.06</v>
      </c>
      <c r="Q7" t="n">
        <v>203.56</v>
      </c>
      <c r="R7" t="n">
        <v>23.43</v>
      </c>
      <c r="S7" t="n">
        <v>13.05</v>
      </c>
      <c r="T7" t="n">
        <v>4831.87</v>
      </c>
      <c r="U7" t="n">
        <v>0.5600000000000001</v>
      </c>
      <c r="V7" t="n">
        <v>0.86</v>
      </c>
      <c r="W7" t="n">
        <v>0.07000000000000001</v>
      </c>
      <c r="X7" t="n">
        <v>0.3</v>
      </c>
      <c r="Y7" t="n">
        <v>1</v>
      </c>
      <c r="Z7" t="n">
        <v>10</v>
      </c>
      <c r="AA7" t="n">
        <v>102.5165290347841</v>
      </c>
      <c r="AB7" t="n">
        <v>140.2676377353966</v>
      </c>
      <c r="AC7" t="n">
        <v>126.8806912568341</v>
      </c>
      <c r="AD7" t="n">
        <v>102516.5290347841</v>
      </c>
      <c r="AE7" t="n">
        <v>140267.6377353966</v>
      </c>
      <c r="AF7" t="n">
        <v>3.268562246021033e-06</v>
      </c>
      <c r="AG7" t="n">
        <v>7</v>
      </c>
      <c r="AH7" t="n">
        <v>126880.6912568341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13.625</v>
      </c>
      <c r="E8" t="n">
        <v>7.34</v>
      </c>
      <c r="F8" t="n">
        <v>4.39</v>
      </c>
      <c r="G8" t="n">
        <v>15.5</v>
      </c>
      <c r="H8" t="n">
        <v>0.26</v>
      </c>
      <c r="I8" t="n">
        <v>17</v>
      </c>
      <c r="J8" t="n">
        <v>170.06</v>
      </c>
      <c r="K8" t="n">
        <v>51.39</v>
      </c>
      <c r="L8" t="n">
        <v>2.5</v>
      </c>
      <c r="M8" t="n">
        <v>15</v>
      </c>
      <c r="N8" t="n">
        <v>31.17</v>
      </c>
      <c r="O8" t="n">
        <v>21208.12</v>
      </c>
      <c r="P8" t="n">
        <v>53.64</v>
      </c>
      <c r="Q8" t="n">
        <v>203.61</v>
      </c>
      <c r="R8" t="n">
        <v>25.06</v>
      </c>
      <c r="S8" t="n">
        <v>13.05</v>
      </c>
      <c r="T8" t="n">
        <v>5647.97</v>
      </c>
      <c r="U8" t="n">
        <v>0.52</v>
      </c>
      <c r="V8" t="n">
        <v>0.85</v>
      </c>
      <c r="W8" t="n">
        <v>0.08</v>
      </c>
      <c r="X8" t="n">
        <v>0.35</v>
      </c>
      <c r="Y8" t="n">
        <v>1</v>
      </c>
      <c r="Z8" t="n">
        <v>10</v>
      </c>
      <c r="AA8" t="n">
        <v>102.9147559333458</v>
      </c>
      <c r="AB8" t="n">
        <v>140.8125093465393</v>
      </c>
      <c r="AC8" t="n">
        <v>127.3735610861416</v>
      </c>
      <c r="AD8" t="n">
        <v>102914.7559333458</v>
      </c>
      <c r="AE8" t="n">
        <v>140812.5093465393</v>
      </c>
      <c r="AF8" t="n">
        <v>3.260402266769888e-06</v>
      </c>
      <c r="AG8" t="n">
        <v>7</v>
      </c>
      <c r="AH8" t="n">
        <v>127373.5610861416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13.8814</v>
      </c>
      <c r="E9" t="n">
        <v>7.2</v>
      </c>
      <c r="F9" t="n">
        <v>4.32</v>
      </c>
      <c r="G9" t="n">
        <v>17.29</v>
      </c>
      <c r="H9" t="n">
        <v>0.29</v>
      </c>
      <c r="I9" t="n">
        <v>15</v>
      </c>
      <c r="J9" t="n">
        <v>170.42</v>
      </c>
      <c r="K9" t="n">
        <v>51.39</v>
      </c>
      <c r="L9" t="n">
        <v>2.75</v>
      </c>
      <c r="M9" t="n">
        <v>13</v>
      </c>
      <c r="N9" t="n">
        <v>31.28</v>
      </c>
      <c r="O9" t="n">
        <v>21253.01</v>
      </c>
      <c r="P9" t="n">
        <v>52.5</v>
      </c>
      <c r="Q9" t="n">
        <v>203.56</v>
      </c>
      <c r="R9" t="n">
        <v>22.9</v>
      </c>
      <c r="S9" t="n">
        <v>13.05</v>
      </c>
      <c r="T9" t="n">
        <v>4578.51</v>
      </c>
      <c r="U9" t="n">
        <v>0.57</v>
      </c>
      <c r="V9" t="n">
        <v>0.86</v>
      </c>
      <c r="W9" t="n">
        <v>0.08</v>
      </c>
      <c r="X9" t="n">
        <v>0.28</v>
      </c>
      <c r="Y9" t="n">
        <v>1</v>
      </c>
      <c r="Z9" t="n">
        <v>10</v>
      </c>
      <c r="AA9" t="n">
        <v>101.7922460466677</v>
      </c>
      <c r="AB9" t="n">
        <v>139.276641797946</v>
      </c>
      <c r="AC9" t="n">
        <v>125.9842745807819</v>
      </c>
      <c r="AD9" t="n">
        <v>101792.2460466677</v>
      </c>
      <c r="AE9" t="n">
        <v>139276.641797946</v>
      </c>
      <c r="AF9" t="n">
        <v>3.321757653279964e-06</v>
      </c>
      <c r="AG9" t="n">
        <v>7</v>
      </c>
      <c r="AH9" t="n">
        <v>125984.2745807819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13.9719</v>
      </c>
      <c r="E10" t="n">
        <v>7.16</v>
      </c>
      <c r="F10" t="n">
        <v>4.31</v>
      </c>
      <c r="G10" t="n">
        <v>18.47</v>
      </c>
      <c r="H10" t="n">
        <v>0.31</v>
      </c>
      <c r="I10" t="n">
        <v>14</v>
      </c>
      <c r="J10" t="n">
        <v>170.79</v>
      </c>
      <c r="K10" t="n">
        <v>51.39</v>
      </c>
      <c r="L10" t="n">
        <v>3</v>
      </c>
      <c r="M10" t="n">
        <v>12</v>
      </c>
      <c r="N10" t="n">
        <v>31.4</v>
      </c>
      <c r="O10" t="n">
        <v>21297.94</v>
      </c>
      <c r="P10" t="n">
        <v>52.15</v>
      </c>
      <c r="Q10" t="n">
        <v>203.57</v>
      </c>
      <c r="R10" t="n">
        <v>22.48</v>
      </c>
      <c r="S10" t="n">
        <v>13.05</v>
      </c>
      <c r="T10" t="n">
        <v>4377.41</v>
      </c>
      <c r="U10" t="n">
        <v>0.58</v>
      </c>
      <c r="V10" t="n">
        <v>0.87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101.4530754659623</v>
      </c>
      <c r="AB10" t="n">
        <v>138.8125736462752</v>
      </c>
      <c r="AC10" t="n">
        <v>125.5644964421827</v>
      </c>
      <c r="AD10" t="n">
        <v>101453.0754659623</v>
      </c>
      <c r="AE10" t="n">
        <v>138812.5736462752</v>
      </c>
      <c r="AF10" t="n">
        <v>3.343413903198693e-06</v>
      </c>
      <c r="AG10" t="n">
        <v>7</v>
      </c>
      <c r="AH10" t="n">
        <v>125564.4964421827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14.0784</v>
      </c>
      <c r="E11" t="n">
        <v>7.1</v>
      </c>
      <c r="F11" t="n">
        <v>4.29</v>
      </c>
      <c r="G11" t="n">
        <v>19.8</v>
      </c>
      <c r="H11" t="n">
        <v>0.34</v>
      </c>
      <c r="I11" t="n">
        <v>13</v>
      </c>
      <c r="J11" t="n">
        <v>171.15</v>
      </c>
      <c r="K11" t="n">
        <v>51.39</v>
      </c>
      <c r="L11" t="n">
        <v>3.25</v>
      </c>
      <c r="M11" t="n">
        <v>11</v>
      </c>
      <c r="N11" t="n">
        <v>31.51</v>
      </c>
      <c r="O11" t="n">
        <v>21342.91</v>
      </c>
      <c r="P11" t="n">
        <v>51.63</v>
      </c>
      <c r="Q11" t="n">
        <v>203.63</v>
      </c>
      <c r="R11" t="n">
        <v>21.81</v>
      </c>
      <c r="S11" t="n">
        <v>13.05</v>
      </c>
      <c r="T11" t="n">
        <v>4044.51</v>
      </c>
      <c r="U11" t="n">
        <v>0.6</v>
      </c>
      <c r="V11" t="n">
        <v>0.87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101.0028469974036</v>
      </c>
      <c r="AB11" t="n">
        <v>138.1965511929152</v>
      </c>
      <c r="AC11" t="n">
        <v>125.0072663071782</v>
      </c>
      <c r="AD11" t="n">
        <v>101002.8469974036</v>
      </c>
      <c r="AE11" t="n">
        <v>138196.5511929152</v>
      </c>
      <c r="AF11" t="n">
        <v>3.368898882384821e-06</v>
      </c>
      <c r="AG11" t="n">
        <v>7</v>
      </c>
      <c r="AH11" t="n">
        <v>125007.2663071782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14.2029</v>
      </c>
      <c r="E12" t="n">
        <v>7.04</v>
      </c>
      <c r="F12" t="n">
        <v>4.26</v>
      </c>
      <c r="G12" t="n">
        <v>21.31</v>
      </c>
      <c r="H12" t="n">
        <v>0.36</v>
      </c>
      <c r="I12" t="n">
        <v>12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51</v>
      </c>
      <c r="Q12" t="n">
        <v>203.56</v>
      </c>
      <c r="R12" t="n">
        <v>20.91</v>
      </c>
      <c r="S12" t="n">
        <v>13.05</v>
      </c>
      <c r="T12" t="n">
        <v>3601.91</v>
      </c>
      <c r="U12" t="n">
        <v>0.62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100.4647463952179</v>
      </c>
      <c r="AB12" t="n">
        <v>137.4602982096819</v>
      </c>
      <c r="AC12" t="n">
        <v>124.341280275327</v>
      </c>
      <c r="AD12" t="n">
        <v>100464.7463952179</v>
      </c>
      <c r="AE12" t="n">
        <v>137460.2982096819</v>
      </c>
      <c r="AF12" t="n">
        <v>3.398691181996773e-06</v>
      </c>
      <c r="AG12" t="n">
        <v>7</v>
      </c>
      <c r="AH12" t="n">
        <v>124341.280275327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14.3221</v>
      </c>
      <c r="E13" t="n">
        <v>6.98</v>
      </c>
      <c r="F13" t="n">
        <v>4.24</v>
      </c>
      <c r="G13" t="n">
        <v>23.11</v>
      </c>
      <c r="H13" t="n">
        <v>0.39</v>
      </c>
      <c r="I13" t="n">
        <v>11</v>
      </c>
      <c r="J13" t="n">
        <v>171.88</v>
      </c>
      <c r="K13" t="n">
        <v>51.39</v>
      </c>
      <c r="L13" t="n">
        <v>3.75</v>
      </c>
      <c r="M13" t="n">
        <v>9</v>
      </c>
      <c r="N13" t="n">
        <v>31.74</v>
      </c>
      <c r="O13" t="n">
        <v>21432.96</v>
      </c>
      <c r="P13" t="n">
        <v>50.51</v>
      </c>
      <c r="Q13" t="n">
        <v>203.56</v>
      </c>
      <c r="R13" t="n">
        <v>20.11</v>
      </c>
      <c r="S13" t="n">
        <v>13.05</v>
      </c>
      <c r="T13" t="n">
        <v>3204.4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100.0168287313229</v>
      </c>
      <c r="AB13" t="n">
        <v>136.8474375012084</v>
      </c>
      <c r="AC13" t="n">
        <v>123.7869101327146</v>
      </c>
      <c r="AD13" t="n">
        <v>100016.8287313229</v>
      </c>
      <c r="AE13" t="n">
        <v>136847.4375012084</v>
      </c>
      <c r="AF13" t="n">
        <v>3.4272152150389e-06</v>
      </c>
      <c r="AG13" t="n">
        <v>7</v>
      </c>
      <c r="AH13" t="n">
        <v>123786.9101327146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14.4607</v>
      </c>
      <c r="E14" t="n">
        <v>6.92</v>
      </c>
      <c r="F14" t="n">
        <v>4.2</v>
      </c>
      <c r="G14" t="n">
        <v>25.22</v>
      </c>
      <c r="H14" t="n">
        <v>0.41</v>
      </c>
      <c r="I14" t="n">
        <v>10</v>
      </c>
      <c r="J14" t="n">
        <v>172.25</v>
      </c>
      <c r="K14" t="n">
        <v>51.39</v>
      </c>
      <c r="L14" t="n">
        <v>4</v>
      </c>
      <c r="M14" t="n">
        <v>8</v>
      </c>
      <c r="N14" t="n">
        <v>31.86</v>
      </c>
      <c r="O14" t="n">
        <v>21478.05</v>
      </c>
      <c r="P14" t="n">
        <v>49.99</v>
      </c>
      <c r="Q14" t="n">
        <v>203.62</v>
      </c>
      <c r="R14" t="n">
        <v>18.92</v>
      </c>
      <c r="S14" t="n">
        <v>13.05</v>
      </c>
      <c r="T14" t="n">
        <v>2614.64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99.49454065502559</v>
      </c>
      <c r="AB14" t="n">
        <v>136.1328199134951</v>
      </c>
      <c r="AC14" t="n">
        <v>123.1404946446003</v>
      </c>
      <c r="AD14" t="n">
        <v>99494.54065502559</v>
      </c>
      <c r="AE14" t="n">
        <v>136132.8199134951</v>
      </c>
      <c r="AF14" t="n">
        <v>3.460381582317747e-06</v>
      </c>
      <c r="AG14" t="n">
        <v>7</v>
      </c>
      <c r="AH14" t="n">
        <v>123140.4946446003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14.4399</v>
      </c>
      <c r="E15" t="n">
        <v>6.93</v>
      </c>
      <c r="F15" t="n">
        <v>4.21</v>
      </c>
      <c r="G15" t="n">
        <v>25.28</v>
      </c>
      <c r="H15" t="n">
        <v>0.44</v>
      </c>
      <c r="I15" t="n">
        <v>10</v>
      </c>
      <c r="J15" t="n">
        <v>172.61</v>
      </c>
      <c r="K15" t="n">
        <v>51.39</v>
      </c>
      <c r="L15" t="n">
        <v>4.25</v>
      </c>
      <c r="M15" t="n">
        <v>8</v>
      </c>
      <c r="N15" t="n">
        <v>31.97</v>
      </c>
      <c r="O15" t="n">
        <v>21523.17</v>
      </c>
      <c r="P15" t="n">
        <v>49.81</v>
      </c>
      <c r="Q15" t="n">
        <v>203.56</v>
      </c>
      <c r="R15" t="n">
        <v>19.57</v>
      </c>
      <c r="S15" t="n">
        <v>13.05</v>
      </c>
      <c r="T15" t="n">
        <v>2939.38</v>
      </c>
      <c r="U15" t="n">
        <v>0.67</v>
      </c>
      <c r="V15" t="n">
        <v>0.89</v>
      </c>
      <c r="W15" t="n">
        <v>0.06</v>
      </c>
      <c r="X15" t="n">
        <v>0.17</v>
      </c>
      <c r="Y15" t="n">
        <v>1</v>
      </c>
      <c r="Z15" t="n">
        <v>10</v>
      </c>
      <c r="AA15" t="n">
        <v>99.48208225061465</v>
      </c>
      <c r="AB15" t="n">
        <v>136.115773774954</v>
      </c>
      <c r="AC15" t="n">
        <v>123.1250753655972</v>
      </c>
      <c r="AD15" t="n">
        <v>99482.08225061465</v>
      </c>
      <c r="AE15" t="n">
        <v>136115.773774954</v>
      </c>
      <c r="AF15" t="n">
        <v>3.455404234270128e-06</v>
      </c>
      <c r="AG15" t="n">
        <v>7</v>
      </c>
      <c r="AH15" t="n">
        <v>123125.0753655972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14.5413</v>
      </c>
      <c r="E16" t="n">
        <v>6.88</v>
      </c>
      <c r="F16" t="n">
        <v>4.2</v>
      </c>
      <c r="G16" t="n">
        <v>28</v>
      </c>
      <c r="H16" t="n">
        <v>0.46</v>
      </c>
      <c r="I16" t="n">
        <v>9</v>
      </c>
      <c r="J16" t="n">
        <v>172.98</v>
      </c>
      <c r="K16" t="n">
        <v>51.39</v>
      </c>
      <c r="L16" t="n">
        <v>4.5</v>
      </c>
      <c r="M16" t="n">
        <v>7</v>
      </c>
      <c r="N16" t="n">
        <v>32.09</v>
      </c>
      <c r="O16" t="n">
        <v>21568.34</v>
      </c>
      <c r="P16" t="n">
        <v>49.34</v>
      </c>
      <c r="Q16" t="n">
        <v>203.56</v>
      </c>
      <c r="R16" t="n">
        <v>18.99</v>
      </c>
      <c r="S16" t="n">
        <v>13.05</v>
      </c>
      <c r="T16" t="n">
        <v>2656.22</v>
      </c>
      <c r="U16" t="n">
        <v>0.6899999999999999</v>
      </c>
      <c r="V16" t="n">
        <v>0.89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88.84515848801711</v>
      </c>
      <c r="AB16" t="n">
        <v>121.5618654150182</v>
      </c>
      <c r="AC16" t="n">
        <v>109.9601715929904</v>
      </c>
      <c r="AD16" t="n">
        <v>88845.1584880171</v>
      </c>
      <c r="AE16" t="n">
        <v>121561.8654150182</v>
      </c>
      <c r="AF16" t="n">
        <v>3.479668806002272e-06</v>
      </c>
      <c r="AG16" t="n">
        <v>6</v>
      </c>
      <c r="AH16" t="n">
        <v>109960.1715929904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14.539</v>
      </c>
      <c r="E17" t="n">
        <v>6.88</v>
      </c>
      <c r="F17" t="n">
        <v>4.2</v>
      </c>
      <c r="G17" t="n">
        <v>28</v>
      </c>
      <c r="H17" t="n">
        <v>0.49</v>
      </c>
      <c r="I17" t="n">
        <v>9</v>
      </c>
      <c r="J17" t="n">
        <v>173.35</v>
      </c>
      <c r="K17" t="n">
        <v>51.39</v>
      </c>
      <c r="L17" t="n">
        <v>4.75</v>
      </c>
      <c r="M17" t="n">
        <v>7</v>
      </c>
      <c r="N17" t="n">
        <v>32.2</v>
      </c>
      <c r="O17" t="n">
        <v>21613.54</v>
      </c>
      <c r="P17" t="n">
        <v>49.3</v>
      </c>
      <c r="Q17" t="n">
        <v>203.57</v>
      </c>
      <c r="R17" t="n">
        <v>19.03</v>
      </c>
      <c r="S17" t="n">
        <v>13.05</v>
      </c>
      <c r="T17" t="n">
        <v>2673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88.83427069900421</v>
      </c>
      <c r="AB17" t="n">
        <v>121.5469682617554</v>
      </c>
      <c r="AC17" t="n">
        <v>109.9466962031267</v>
      </c>
      <c r="AD17" t="n">
        <v>88834.27069900421</v>
      </c>
      <c r="AE17" t="n">
        <v>121546.9682617554</v>
      </c>
      <c r="AF17" t="n">
        <v>3.479118426170084e-06</v>
      </c>
      <c r="AG17" t="n">
        <v>6</v>
      </c>
      <c r="AH17" t="n">
        <v>109946.6962031267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14.6538</v>
      </c>
      <c r="E18" t="n">
        <v>6.82</v>
      </c>
      <c r="F18" t="n">
        <v>4.18</v>
      </c>
      <c r="G18" t="n">
        <v>31.35</v>
      </c>
      <c r="H18" t="n">
        <v>0.51</v>
      </c>
      <c r="I18" t="n">
        <v>8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48.68</v>
      </c>
      <c r="Q18" t="n">
        <v>203.56</v>
      </c>
      <c r="R18" t="n">
        <v>18.4</v>
      </c>
      <c r="S18" t="n">
        <v>13.05</v>
      </c>
      <c r="T18" t="n">
        <v>2363.35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88.36710389686506</v>
      </c>
      <c r="AB18" t="n">
        <v>120.9077700331242</v>
      </c>
      <c r="AC18" t="n">
        <v>109.3685021563155</v>
      </c>
      <c r="AD18" t="n">
        <v>88367.10389686505</v>
      </c>
      <c r="AE18" t="n">
        <v>120907.7700331242</v>
      </c>
      <c r="AF18" t="n">
        <v>3.506589558663675e-06</v>
      </c>
      <c r="AG18" t="n">
        <v>6</v>
      </c>
      <c r="AH18" t="n">
        <v>109368.5021563155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14.6461</v>
      </c>
      <c r="E19" t="n">
        <v>6.83</v>
      </c>
      <c r="F19" t="n">
        <v>4.18</v>
      </c>
      <c r="G19" t="n">
        <v>31.38</v>
      </c>
      <c r="H19" t="n">
        <v>0.53</v>
      </c>
      <c r="I19" t="n">
        <v>8</v>
      </c>
      <c r="J19" t="n">
        <v>174.08</v>
      </c>
      <c r="K19" t="n">
        <v>51.39</v>
      </c>
      <c r="L19" t="n">
        <v>5.25</v>
      </c>
      <c r="M19" t="n">
        <v>6</v>
      </c>
      <c r="N19" t="n">
        <v>32.44</v>
      </c>
      <c r="O19" t="n">
        <v>21704.07</v>
      </c>
      <c r="P19" t="n">
        <v>48.57</v>
      </c>
      <c r="Q19" t="n">
        <v>203.56</v>
      </c>
      <c r="R19" t="n">
        <v>18.54</v>
      </c>
      <c r="S19" t="n">
        <v>13.05</v>
      </c>
      <c r="T19" t="n">
        <v>2433.18</v>
      </c>
      <c r="U19" t="n">
        <v>0.7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88.33955390442144</v>
      </c>
      <c r="AB19" t="n">
        <v>120.870074918043</v>
      </c>
      <c r="AC19" t="n">
        <v>109.3344046101122</v>
      </c>
      <c r="AD19" t="n">
        <v>88339.55390442144</v>
      </c>
      <c r="AE19" t="n">
        <v>120870.074918043</v>
      </c>
      <c r="AF19" t="n">
        <v>3.50474698270374e-06</v>
      </c>
      <c r="AG19" t="n">
        <v>6</v>
      </c>
      <c r="AH19" t="n">
        <v>109334.4046101122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14.6455</v>
      </c>
      <c r="E20" t="n">
        <v>6.83</v>
      </c>
      <c r="F20" t="n">
        <v>4.18</v>
      </c>
      <c r="G20" t="n">
        <v>31.38</v>
      </c>
      <c r="H20" t="n">
        <v>0.5600000000000001</v>
      </c>
      <c r="I20" t="n">
        <v>8</v>
      </c>
      <c r="J20" t="n">
        <v>174.45</v>
      </c>
      <c r="K20" t="n">
        <v>51.39</v>
      </c>
      <c r="L20" t="n">
        <v>5.5</v>
      </c>
      <c r="M20" t="n">
        <v>6</v>
      </c>
      <c r="N20" t="n">
        <v>32.56</v>
      </c>
      <c r="O20" t="n">
        <v>21749.39</v>
      </c>
      <c r="P20" t="n">
        <v>48.22</v>
      </c>
      <c r="Q20" t="n">
        <v>203.56</v>
      </c>
      <c r="R20" t="n">
        <v>18.52</v>
      </c>
      <c r="S20" t="n">
        <v>13.05</v>
      </c>
      <c r="T20" t="n">
        <v>2426.35</v>
      </c>
      <c r="U20" t="n">
        <v>0.7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88.21053828710627</v>
      </c>
      <c r="AB20" t="n">
        <v>120.6935500586652</v>
      </c>
      <c r="AC20" t="n">
        <v>109.1747270355591</v>
      </c>
      <c r="AD20" t="n">
        <v>88210.53828710628</v>
      </c>
      <c r="AE20" t="n">
        <v>120693.5500586652</v>
      </c>
      <c r="AF20" t="n">
        <v>3.504603405356212e-06</v>
      </c>
      <c r="AG20" t="n">
        <v>6</v>
      </c>
      <c r="AH20" t="n">
        <v>109174.7270355591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14.799</v>
      </c>
      <c r="E21" t="n">
        <v>6.76</v>
      </c>
      <c r="F21" t="n">
        <v>4.15</v>
      </c>
      <c r="G21" t="n">
        <v>35.55</v>
      </c>
      <c r="H21" t="n">
        <v>0.58</v>
      </c>
      <c r="I21" t="n">
        <v>7</v>
      </c>
      <c r="J21" t="n">
        <v>174.82</v>
      </c>
      <c r="K21" t="n">
        <v>51.39</v>
      </c>
      <c r="L21" t="n">
        <v>5.75</v>
      </c>
      <c r="M21" t="n">
        <v>5</v>
      </c>
      <c r="N21" t="n">
        <v>32.67</v>
      </c>
      <c r="O21" t="n">
        <v>21794.75</v>
      </c>
      <c r="P21" t="n">
        <v>47.46</v>
      </c>
      <c r="Q21" t="n">
        <v>203.56</v>
      </c>
      <c r="R21" t="n">
        <v>17.19</v>
      </c>
      <c r="S21" t="n">
        <v>13.05</v>
      </c>
      <c r="T21" t="n">
        <v>1766.47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87.61825573401713</v>
      </c>
      <c r="AB21" t="n">
        <v>119.8831629398669</v>
      </c>
      <c r="AC21" t="n">
        <v>108.4416821259932</v>
      </c>
      <c r="AD21" t="n">
        <v>87618.25573401712</v>
      </c>
      <c r="AE21" t="n">
        <v>119883.1629398669</v>
      </c>
      <c r="AF21" t="n">
        <v>3.541335276765326e-06</v>
      </c>
      <c r="AG21" t="n">
        <v>6</v>
      </c>
      <c r="AH21" t="n">
        <v>108441.6821259932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14.8075</v>
      </c>
      <c r="E22" t="n">
        <v>6.75</v>
      </c>
      <c r="F22" t="n">
        <v>4.14</v>
      </c>
      <c r="G22" t="n">
        <v>35.52</v>
      </c>
      <c r="H22" t="n">
        <v>0.61</v>
      </c>
      <c r="I22" t="n">
        <v>7</v>
      </c>
      <c r="J22" t="n">
        <v>175.18</v>
      </c>
      <c r="K22" t="n">
        <v>51.39</v>
      </c>
      <c r="L22" t="n">
        <v>6</v>
      </c>
      <c r="M22" t="n">
        <v>5</v>
      </c>
      <c r="N22" t="n">
        <v>32.79</v>
      </c>
      <c r="O22" t="n">
        <v>21840.16</v>
      </c>
      <c r="P22" t="n">
        <v>47.34</v>
      </c>
      <c r="Q22" t="n">
        <v>203.57</v>
      </c>
      <c r="R22" t="n">
        <v>17.25</v>
      </c>
      <c r="S22" t="n">
        <v>13.05</v>
      </c>
      <c r="T22" t="n">
        <v>1795.82</v>
      </c>
      <c r="U22" t="n">
        <v>0.76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87.54284654136919</v>
      </c>
      <c r="AB22" t="n">
        <v>119.7799847556672</v>
      </c>
      <c r="AC22" t="n">
        <v>108.3483511228821</v>
      </c>
      <c r="AD22" t="n">
        <v>87542.84654136919</v>
      </c>
      <c r="AE22" t="n">
        <v>119779.9847556672</v>
      </c>
      <c r="AF22" t="n">
        <v>3.543369289188631e-06</v>
      </c>
      <c r="AG22" t="n">
        <v>6</v>
      </c>
      <c r="AH22" t="n">
        <v>108348.3511228821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14.7601</v>
      </c>
      <c r="E23" t="n">
        <v>6.78</v>
      </c>
      <c r="F23" t="n">
        <v>4.17</v>
      </c>
      <c r="G23" t="n">
        <v>35.7</v>
      </c>
      <c r="H23" t="n">
        <v>0.63</v>
      </c>
      <c r="I23" t="n">
        <v>7</v>
      </c>
      <c r="J23" t="n">
        <v>175.55</v>
      </c>
      <c r="K23" t="n">
        <v>51.39</v>
      </c>
      <c r="L23" t="n">
        <v>6.25</v>
      </c>
      <c r="M23" t="n">
        <v>5</v>
      </c>
      <c r="N23" t="n">
        <v>32.91</v>
      </c>
      <c r="O23" t="n">
        <v>21885.6</v>
      </c>
      <c r="P23" t="n">
        <v>47.37</v>
      </c>
      <c r="Q23" t="n">
        <v>203.59</v>
      </c>
      <c r="R23" t="n">
        <v>17.93</v>
      </c>
      <c r="S23" t="n">
        <v>13.05</v>
      </c>
      <c r="T23" t="n">
        <v>2133.96</v>
      </c>
      <c r="U23" t="n">
        <v>0.73</v>
      </c>
      <c r="V23" t="n">
        <v>0.9</v>
      </c>
      <c r="W23" t="n">
        <v>0.07000000000000001</v>
      </c>
      <c r="X23" t="n">
        <v>0.12</v>
      </c>
      <c r="Y23" t="n">
        <v>1</v>
      </c>
      <c r="Z23" t="n">
        <v>10</v>
      </c>
      <c r="AA23" t="n">
        <v>87.68437561277355</v>
      </c>
      <c r="AB23" t="n">
        <v>119.9736310749846</v>
      </c>
      <c r="AC23" t="n">
        <v>108.5235161092681</v>
      </c>
      <c r="AD23" t="n">
        <v>87684.37561277355</v>
      </c>
      <c r="AE23" t="n">
        <v>119973.6310749846</v>
      </c>
      <c r="AF23" t="n">
        <v>3.532026678733961e-06</v>
      </c>
      <c r="AG23" t="n">
        <v>6</v>
      </c>
      <c r="AH23" t="n">
        <v>108523.5161092681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14.7571</v>
      </c>
      <c r="E24" t="n">
        <v>6.78</v>
      </c>
      <c r="F24" t="n">
        <v>4.17</v>
      </c>
      <c r="G24" t="n">
        <v>35.71</v>
      </c>
      <c r="H24" t="n">
        <v>0.66</v>
      </c>
      <c r="I24" t="n">
        <v>7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46.94</v>
      </c>
      <c r="Q24" t="n">
        <v>203.56</v>
      </c>
      <c r="R24" t="n">
        <v>18.02</v>
      </c>
      <c r="S24" t="n">
        <v>13.05</v>
      </c>
      <c r="T24" t="n">
        <v>2179.05</v>
      </c>
      <c r="U24" t="n">
        <v>0.72</v>
      </c>
      <c r="V24" t="n">
        <v>0.9</v>
      </c>
      <c r="W24" t="n">
        <v>0.06</v>
      </c>
      <c r="X24" t="n">
        <v>0.13</v>
      </c>
      <c r="Y24" t="n">
        <v>1</v>
      </c>
      <c r="Z24" t="n">
        <v>10</v>
      </c>
      <c r="AA24" t="n">
        <v>87.53081757335963</v>
      </c>
      <c r="AB24" t="n">
        <v>119.763526190956</v>
      </c>
      <c r="AC24" t="n">
        <v>108.3334633404871</v>
      </c>
      <c r="AD24" t="n">
        <v>87530.81757335963</v>
      </c>
      <c r="AE24" t="n">
        <v>119763.526190956</v>
      </c>
      <c r="AF24" t="n">
        <v>3.531308791996324e-06</v>
      </c>
      <c r="AG24" t="n">
        <v>6</v>
      </c>
      <c r="AH24" t="n">
        <v>108333.4633404871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14.8828</v>
      </c>
      <c r="E25" t="n">
        <v>6.72</v>
      </c>
      <c r="F25" t="n">
        <v>4.14</v>
      </c>
      <c r="G25" t="n">
        <v>41.43</v>
      </c>
      <c r="H25" t="n">
        <v>0.68</v>
      </c>
      <c r="I25" t="n">
        <v>6</v>
      </c>
      <c r="J25" t="n">
        <v>176.29</v>
      </c>
      <c r="K25" t="n">
        <v>51.39</v>
      </c>
      <c r="L25" t="n">
        <v>6.75</v>
      </c>
      <c r="M25" t="n">
        <v>4</v>
      </c>
      <c r="N25" t="n">
        <v>33.15</v>
      </c>
      <c r="O25" t="n">
        <v>21976.61</v>
      </c>
      <c r="P25" t="n">
        <v>46.34</v>
      </c>
      <c r="Q25" t="n">
        <v>203.56</v>
      </c>
      <c r="R25" t="n">
        <v>17.19</v>
      </c>
      <c r="S25" t="n">
        <v>13.05</v>
      </c>
      <c r="T25" t="n">
        <v>1772.42</v>
      </c>
      <c r="U25" t="n">
        <v>0.76</v>
      </c>
      <c r="V25" t="n">
        <v>0.9</v>
      </c>
      <c r="W25" t="n">
        <v>0.07000000000000001</v>
      </c>
      <c r="X25" t="n">
        <v>0.1</v>
      </c>
      <c r="Y25" t="n">
        <v>1</v>
      </c>
      <c r="Z25" t="n">
        <v>10</v>
      </c>
      <c r="AA25" t="n">
        <v>87.05315578957244</v>
      </c>
      <c r="AB25" t="n">
        <v>119.109968265428</v>
      </c>
      <c r="AC25" t="n">
        <v>107.742280066097</v>
      </c>
      <c r="AD25" t="n">
        <v>87053.15578957244</v>
      </c>
      <c r="AE25" t="n">
        <v>119109.968265428</v>
      </c>
      <c r="AF25" t="n">
        <v>3.56138824630333e-06</v>
      </c>
      <c r="AG25" t="n">
        <v>6</v>
      </c>
      <c r="AH25" t="n">
        <v>107742.280066097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14.8853</v>
      </c>
      <c r="E26" t="n">
        <v>6.72</v>
      </c>
      <c r="F26" t="n">
        <v>4.14</v>
      </c>
      <c r="G26" t="n">
        <v>41.42</v>
      </c>
      <c r="H26" t="n">
        <v>0.7</v>
      </c>
      <c r="I26" t="n">
        <v>6</v>
      </c>
      <c r="J26" t="n">
        <v>176.66</v>
      </c>
      <c r="K26" t="n">
        <v>51.39</v>
      </c>
      <c r="L26" t="n">
        <v>7</v>
      </c>
      <c r="M26" t="n">
        <v>4</v>
      </c>
      <c r="N26" t="n">
        <v>33.27</v>
      </c>
      <c r="O26" t="n">
        <v>22022.17</v>
      </c>
      <c r="P26" t="n">
        <v>46.43</v>
      </c>
      <c r="Q26" t="n">
        <v>203.58</v>
      </c>
      <c r="R26" t="n">
        <v>17.23</v>
      </c>
      <c r="S26" t="n">
        <v>13.05</v>
      </c>
      <c r="T26" t="n">
        <v>1790.27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87.08202399871973</v>
      </c>
      <c r="AB26" t="n">
        <v>119.1494670227588</v>
      </c>
      <c r="AC26" t="n">
        <v>107.778009117465</v>
      </c>
      <c r="AD26" t="n">
        <v>87082.02399871973</v>
      </c>
      <c r="AE26" t="n">
        <v>119149.4670227588</v>
      </c>
      <c r="AF26" t="n">
        <v>3.561986485251362e-06</v>
      </c>
      <c r="AG26" t="n">
        <v>6</v>
      </c>
      <c r="AH26" t="n">
        <v>107778.009117465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14.8933</v>
      </c>
      <c r="E27" t="n">
        <v>6.71</v>
      </c>
      <c r="F27" t="n">
        <v>4.14</v>
      </c>
      <c r="G27" t="n">
        <v>41.39</v>
      </c>
      <c r="H27" t="n">
        <v>0.73</v>
      </c>
      <c r="I27" t="n">
        <v>6</v>
      </c>
      <c r="J27" t="n">
        <v>177.03</v>
      </c>
      <c r="K27" t="n">
        <v>51.39</v>
      </c>
      <c r="L27" t="n">
        <v>7.25</v>
      </c>
      <c r="M27" t="n">
        <v>4</v>
      </c>
      <c r="N27" t="n">
        <v>33.39</v>
      </c>
      <c r="O27" t="n">
        <v>22067.77</v>
      </c>
      <c r="P27" t="n">
        <v>46.23</v>
      </c>
      <c r="Q27" t="n">
        <v>203.56</v>
      </c>
      <c r="R27" t="n">
        <v>17.08</v>
      </c>
      <c r="S27" t="n">
        <v>13.05</v>
      </c>
      <c r="T27" t="n">
        <v>1715.06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86.996023684836</v>
      </c>
      <c r="AB27" t="n">
        <v>119.0317975992371</v>
      </c>
      <c r="AC27" t="n">
        <v>107.6715698985741</v>
      </c>
      <c r="AD27" t="n">
        <v>86996.02368483601</v>
      </c>
      <c r="AE27" t="n">
        <v>119031.7975992371</v>
      </c>
      <c r="AF27" t="n">
        <v>3.563900849885062e-06</v>
      </c>
      <c r="AG27" t="n">
        <v>6</v>
      </c>
      <c r="AH27" t="n">
        <v>107671.5698985741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14.9359</v>
      </c>
      <c r="E28" t="n">
        <v>6.7</v>
      </c>
      <c r="F28" t="n">
        <v>4.12</v>
      </c>
      <c r="G28" t="n">
        <v>41.19</v>
      </c>
      <c r="H28" t="n">
        <v>0.75</v>
      </c>
      <c r="I28" t="n">
        <v>6</v>
      </c>
      <c r="J28" t="n">
        <v>177.4</v>
      </c>
      <c r="K28" t="n">
        <v>51.39</v>
      </c>
      <c r="L28" t="n">
        <v>7.5</v>
      </c>
      <c r="M28" t="n">
        <v>4</v>
      </c>
      <c r="N28" t="n">
        <v>33.51</v>
      </c>
      <c r="O28" t="n">
        <v>22113.42</v>
      </c>
      <c r="P28" t="n">
        <v>45.65</v>
      </c>
      <c r="Q28" t="n">
        <v>203.57</v>
      </c>
      <c r="R28" t="n">
        <v>16.41</v>
      </c>
      <c r="S28" t="n">
        <v>13.05</v>
      </c>
      <c r="T28" t="n">
        <v>1379.07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86.68224766621273</v>
      </c>
      <c r="AB28" t="n">
        <v>118.602475407736</v>
      </c>
      <c r="AC28" t="n">
        <v>107.2832216144723</v>
      </c>
      <c r="AD28" t="n">
        <v>86682.24766621273</v>
      </c>
      <c r="AE28" t="n">
        <v>118602.475407736</v>
      </c>
      <c r="AF28" t="n">
        <v>3.574094841559513e-06</v>
      </c>
      <c r="AG28" t="n">
        <v>6</v>
      </c>
      <c r="AH28" t="n">
        <v>107283.2216144722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14.8846</v>
      </c>
      <c r="E29" t="n">
        <v>6.72</v>
      </c>
      <c r="F29" t="n">
        <v>4.14</v>
      </c>
      <c r="G29" t="n">
        <v>41.42</v>
      </c>
      <c r="H29" t="n">
        <v>0.77</v>
      </c>
      <c r="I29" t="n">
        <v>6</v>
      </c>
      <c r="J29" t="n">
        <v>177.77</v>
      </c>
      <c r="K29" t="n">
        <v>51.39</v>
      </c>
      <c r="L29" t="n">
        <v>7.75</v>
      </c>
      <c r="M29" t="n">
        <v>4</v>
      </c>
      <c r="N29" t="n">
        <v>33.63</v>
      </c>
      <c r="O29" t="n">
        <v>22159.1</v>
      </c>
      <c r="P29" t="n">
        <v>45.44</v>
      </c>
      <c r="Q29" t="n">
        <v>203.56</v>
      </c>
      <c r="R29" t="n">
        <v>17.32</v>
      </c>
      <c r="S29" t="n">
        <v>13.05</v>
      </c>
      <c r="T29" t="n">
        <v>1836.43</v>
      </c>
      <c r="U29" t="n">
        <v>0.75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86.7212013521811</v>
      </c>
      <c r="AB29" t="n">
        <v>118.6557735593932</v>
      </c>
      <c r="AC29" t="n">
        <v>107.3314330653398</v>
      </c>
      <c r="AD29" t="n">
        <v>86721.2013521811</v>
      </c>
      <c r="AE29" t="n">
        <v>118655.7735593932</v>
      </c>
      <c r="AF29" t="n">
        <v>3.561818978345913e-06</v>
      </c>
      <c r="AG29" t="n">
        <v>6</v>
      </c>
      <c r="AH29" t="n">
        <v>107331.4330653397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15.01</v>
      </c>
      <c r="E30" t="n">
        <v>6.66</v>
      </c>
      <c r="F30" t="n">
        <v>4.12</v>
      </c>
      <c r="G30" t="n">
        <v>49.44</v>
      </c>
      <c r="H30" t="n">
        <v>0.8</v>
      </c>
      <c r="I30" t="n">
        <v>5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44.62</v>
      </c>
      <c r="Q30" t="n">
        <v>203.56</v>
      </c>
      <c r="R30" t="n">
        <v>16.49</v>
      </c>
      <c r="S30" t="n">
        <v>13.05</v>
      </c>
      <c r="T30" t="n">
        <v>1425.21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86.1920385123191</v>
      </c>
      <c r="AB30" t="n">
        <v>117.9317496168775</v>
      </c>
      <c r="AC30" t="n">
        <v>106.6765089517235</v>
      </c>
      <c r="AD30" t="n">
        <v>86192.03851231911</v>
      </c>
      <c r="AE30" t="n">
        <v>117931.7496168775</v>
      </c>
      <c r="AF30" t="n">
        <v>3.591826643979157e-06</v>
      </c>
      <c r="AG30" t="n">
        <v>6</v>
      </c>
      <c r="AH30" t="n">
        <v>106676.5089517235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15.0106</v>
      </c>
      <c r="E31" t="n">
        <v>6.66</v>
      </c>
      <c r="F31" t="n">
        <v>4.12</v>
      </c>
      <c r="G31" t="n">
        <v>49.44</v>
      </c>
      <c r="H31" t="n">
        <v>0.82</v>
      </c>
      <c r="I31" t="n">
        <v>5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44.64</v>
      </c>
      <c r="Q31" t="n">
        <v>203.56</v>
      </c>
      <c r="R31" t="n">
        <v>16.54</v>
      </c>
      <c r="S31" t="n">
        <v>13.05</v>
      </c>
      <c r="T31" t="n">
        <v>1450.81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86.19836340309816</v>
      </c>
      <c r="AB31" t="n">
        <v>117.9404036114759</v>
      </c>
      <c r="AC31" t="n">
        <v>106.6843370212234</v>
      </c>
      <c r="AD31" t="n">
        <v>86198.36340309816</v>
      </c>
      <c r="AE31" t="n">
        <v>117940.4036114759</v>
      </c>
      <c r="AF31" t="n">
        <v>3.591970221326684e-06</v>
      </c>
      <c r="AG31" t="n">
        <v>6</v>
      </c>
      <c r="AH31" t="n">
        <v>106684.3370212234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15.0163</v>
      </c>
      <c r="E32" t="n">
        <v>6.66</v>
      </c>
      <c r="F32" t="n">
        <v>4.12</v>
      </c>
      <c r="G32" t="n">
        <v>49.41</v>
      </c>
      <c r="H32" t="n">
        <v>0.84</v>
      </c>
      <c r="I32" t="n">
        <v>5</v>
      </c>
      <c r="J32" t="n">
        <v>178.88</v>
      </c>
      <c r="K32" t="n">
        <v>51.39</v>
      </c>
      <c r="L32" t="n">
        <v>8.5</v>
      </c>
      <c r="M32" t="n">
        <v>3</v>
      </c>
      <c r="N32" t="n">
        <v>33.99</v>
      </c>
      <c r="O32" t="n">
        <v>22296.41</v>
      </c>
      <c r="P32" t="n">
        <v>44.79</v>
      </c>
      <c r="Q32" t="n">
        <v>203.56</v>
      </c>
      <c r="R32" t="n">
        <v>16.39</v>
      </c>
      <c r="S32" t="n">
        <v>13.05</v>
      </c>
      <c r="T32" t="n">
        <v>1376.75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86.2439285195357</v>
      </c>
      <c r="AB32" t="n">
        <v>118.0027478139768</v>
      </c>
      <c r="AC32" t="n">
        <v>106.7407311805382</v>
      </c>
      <c r="AD32" t="n">
        <v>86243.92851953569</v>
      </c>
      <c r="AE32" t="n">
        <v>118002.7478139767</v>
      </c>
      <c r="AF32" t="n">
        <v>3.593334206128195e-06</v>
      </c>
      <c r="AG32" t="n">
        <v>6</v>
      </c>
      <c r="AH32" t="n">
        <v>106740.7311805382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15.0194</v>
      </c>
      <c r="E33" t="n">
        <v>6.66</v>
      </c>
      <c r="F33" t="n">
        <v>4.12</v>
      </c>
      <c r="G33" t="n">
        <v>49.39</v>
      </c>
      <c r="H33" t="n">
        <v>0.87</v>
      </c>
      <c r="I33" t="n">
        <v>5</v>
      </c>
      <c r="J33" t="n">
        <v>179.26</v>
      </c>
      <c r="K33" t="n">
        <v>51.39</v>
      </c>
      <c r="L33" t="n">
        <v>8.75</v>
      </c>
      <c r="M33" t="n">
        <v>3</v>
      </c>
      <c r="N33" t="n">
        <v>34.11</v>
      </c>
      <c r="O33" t="n">
        <v>22342.26</v>
      </c>
      <c r="P33" t="n">
        <v>44.62</v>
      </c>
      <c r="Q33" t="n">
        <v>203.56</v>
      </c>
      <c r="R33" t="n">
        <v>16.35</v>
      </c>
      <c r="S33" t="n">
        <v>13.05</v>
      </c>
      <c r="T33" t="n">
        <v>1355.16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86.17754077399131</v>
      </c>
      <c r="AB33" t="n">
        <v>117.9119131717023</v>
      </c>
      <c r="AC33" t="n">
        <v>106.6585656690353</v>
      </c>
      <c r="AD33" t="n">
        <v>86177.54077399131</v>
      </c>
      <c r="AE33" t="n">
        <v>117911.9131717023</v>
      </c>
      <c r="AF33" t="n">
        <v>3.594076022423754e-06</v>
      </c>
      <c r="AG33" t="n">
        <v>6</v>
      </c>
      <c r="AH33" t="n">
        <v>106658.5656690352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15.0458</v>
      </c>
      <c r="E34" t="n">
        <v>6.65</v>
      </c>
      <c r="F34" t="n">
        <v>4.1</v>
      </c>
      <c r="G34" t="n">
        <v>49.25</v>
      </c>
      <c r="H34" t="n">
        <v>0.89</v>
      </c>
      <c r="I34" t="n">
        <v>5</v>
      </c>
      <c r="J34" t="n">
        <v>179.63</v>
      </c>
      <c r="K34" t="n">
        <v>51.39</v>
      </c>
      <c r="L34" t="n">
        <v>9</v>
      </c>
      <c r="M34" t="n">
        <v>3</v>
      </c>
      <c r="N34" t="n">
        <v>34.24</v>
      </c>
      <c r="O34" t="n">
        <v>22388.15</v>
      </c>
      <c r="P34" t="n">
        <v>44.2</v>
      </c>
      <c r="Q34" t="n">
        <v>203.56</v>
      </c>
      <c r="R34" t="n">
        <v>15.94</v>
      </c>
      <c r="S34" t="n">
        <v>13.05</v>
      </c>
      <c r="T34" t="n">
        <v>1149.75</v>
      </c>
      <c r="U34" t="n">
        <v>0.82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85.95117097774909</v>
      </c>
      <c r="AB34" t="n">
        <v>117.6021840297533</v>
      </c>
      <c r="AC34" t="n">
        <v>106.3783966416862</v>
      </c>
      <c r="AD34" t="n">
        <v>85951.17097774909</v>
      </c>
      <c r="AE34" t="n">
        <v>117602.1840297533</v>
      </c>
      <c r="AF34" t="n">
        <v>3.600393425714963e-06</v>
      </c>
      <c r="AG34" t="n">
        <v>6</v>
      </c>
      <c r="AH34" t="n">
        <v>106378.3966416862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15.0144</v>
      </c>
      <c r="E35" t="n">
        <v>6.66</v>
      </c>
      <c r="F35" t="n">
        <v>4.12</v>
      </c>
      <c r="G35" t="n">
        <v>49.42</v>
      </c>
      <c r="H35" t="n">
        <v>0.91</v>
      </c>
      <c r="I35" t="n">
        <v>5</v>
      </c>
      <c r="J35" t="n">
        <v>180</v>
      </c>
      <c r="K35" t="n">
        <v>51.39</v>
      </c>
      <c r="L35" t="n">
        <v>9.25</v>
      </c>
      <c r="M35" t="n">
        <v>3</v>
      </c>
      <c r="N35" t="n">
        <v>34.36</v>
      </c>
      <c r="O35" t="n">
        <v>22434.08</v>
      </c>
      <c r="P35" t="n">
        <v>44.06</v>
      </c>
      <c r="Q35" t="n">
        <v>203.57</v>
      </c>
      <c r="R35" t="n">
        <v>16.49</v>
      </c>
      <c r="S35" t="n">
        <v>13.05</v>
      </c>
      <c r="T35" t="n">
        <v>1424.55</v>
      </c>
      <c r="U35" t="n">
        <v>0.79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85.98227847661261</v>
      </c>
      <c r="AB35" t="n">
        <v>117.6447466820644</v>
      </c>
      <c r="AC35" t="n">
        <v>106.4168971741977</v>
      </c>
      <c r="AD35" t="n">
        <v>85982.27847661261</v>
      </c>
      <c r="AE35" t="n">
        <v>117644.7466820644</v>
      </c>
      <c r="AF35" t="n">
        <v>3.592879544527692e-06</v>
      </c>
      <c r="AG35" t="n">
        <v>6</v>
      </c>
      <c r="AH35" t="n">
        <v>106416.8971741977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14.9969</v>
      </c>
      <c r="E36" t="n">
        <v>6.67</v>
      </c>
      <c r="F36" t="n">
        <v>4.13</v>
      </c>
      <c r="G36" t="n">
        <v>49.51</v>
      </c>
      <c r="H36" t="n">
        <v>0.93</v>
      </c>
      <c r="I36" t="n">
        <v>5</v>
      </c>
      <c r="J36" t="n">
        <v>180.37</v>
      </c>
      <c r="K36" t="n">
        <v>51.39</v>
      </c>
      <c r="L36" t="n">
        <v>9.5</v>
      </c>
      <c r="M36" t="n">
        <v>3</v>
      </c>
      <c r="N36" t="n">
        <v>34.48</v>
      </c>
      <c r="O36" t="n">
        <v>22480.05</v>
      </c>
      <c r="P36" t="n">
        <v>43.79</v>
      </c>
      <c r="Q36" t="n">
        <v>203.56</v>
      </c>
      <c r="R36" t="n">
        <v>16.7</v>
      </c>
      <c r="S36" t="n">
        <v>13.05</v>
      </c>
      <c r="T36" t="n">
        <v>1530.43</v>
      </c>
      <c r="U36" t="n">
        <v>0.78</v>
      </c>
      <c r="V36" t="n">
        <v>0.91</v>
      </c>
      <c r="W36" t="n">
        <v>0.06</v>
      </c>
      <c r="X36" t="n">
        <v>0.09</v>
      </c>
      <c r="Y36" t="n">
        <v>1</v>
      </c>
      <c r="Z36" t="n">
        <v>10</v>
      </c>
      <c r="AA36" t="n">
        <v>85.92806364682633</v>
      </c>
      <c r="AB36" t="n">
        <v>117.5705675601613</v>
      </c>
      <c r="AC36" t="n">
        <v>106.349797603578</v>
      </c>
      <c r="AD36" t="n">
        <v>85928.06364682633</v>
      </c>
      <c r="AE36" t="n">
        <v>117570.5675601613</v>
      </c>
      <c r="AF36" t="n">
        <v>3.588691871891473e-06</v>
      </c>
      <c r="AG36" t="n">
        <v>6</v>
      </c>
      <c r="AH36" t="n">
        <v>106349.797603578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14.9975</v>
      </c>
      <c r="E37" t="n">
        <v>6.67</v>
      </c>
      <c r="F37" t="n">
        <v>4.13</v>
      </c>
      <c r="G37" t="n">
        <v>49.51</v>
      </c>
      <c r="H37" t="n">
        <v>0.96</v>
      </c>
      <c r="I37" t="n">
        <v>5</v>
      </c>
      <c r="J37" t="n">
        <v>180.75</v>
      </c>
      <c r="K37" t="n">
        <v>51.39</v>
      </c>
      <c r="L37" t="n">
        <v>9.75</v>
      </c>
      <c r="M37" t="n">
        <v>3</v>
      </c>
      <c r="N37" t="n">
        <v>34.6</v>
      </c>
      <c r="O37" t="n">
        <v>22526.07</v>
      </c>
      <c r="P37" t="n">
        <v>43.28</v>
      </c>
      <c r="Q37" t="n">
        <v>203.56</v>
      </c>
      <c r="R37" t="n">
        <v>16.74</v>
      </c>
      <c r="S37" t="n">
        <v>13.05</v>
      </c>
      <c r="T37" t="n">
        <v>1547.63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85.74209003455491</v>
      </c>
      <c r="AB37" t="n">
        <v>117.316110259275</v>
      </c>
      <c r="AC37" t="n">
        <v>106.1196253503551</v>
      </c>
      <c r="AD37" t="n">
        <v>85742.0900345549</v>
      </c>
      <c r="AE37" t="n">
        <v>117316.110259275</v>
      </c>
      <c r="AF37" t="n">
        <v>3.588835449239001e-06</v>
      </c>
      <c r="AG37" t="n">
        <v>6</v>
      </c>
      <c r="AH37" t="n">
        <v>106119.6253503551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14.9994</v>
      </c>
      <c r="E38" t="n">
        <v>6.67</v>
      </c>
      <c r="F38" t="n">
        <v>4.12</v>
      </c>
      <c r="G38" t="n">
        <v>49.5</v>
      </c>
      <c r="H38" t="n">
        <v>0.98</v>
      </c>
      <c r="I38" t="n">
        <v>5</v>
      </c>
      <c r="J38" t="n">
        <v>181.12</v>
      </c>
      <c r="K38" t="n">
        <v>51.39</v>
      </c>
      <c r="L38" t="n">
        <v>10</v>
      </c>
      <c r="M38" t="n">
        <v>3</v>
      </c>
      <c r="N38" t="n">
        <v>34.73</v>
      </c>
      <c r="O38" t="n">
        <v>22572.13</v>
      </c>
      <c r="P38" t="n">
        <v>42.78</v>
      </c>
      <c r="Q38" t="n">
        <v>203.56</v>
      </c>
      <c r="R38" t="n">
        <v>16.63</v>
      </c>
      <c r="S38" t="n">
        <v>13.05</v>
      </c>
      <c r="T38" t="n">
        <v>1497.17</v>
      </c>
      <c r="U38" t="n">
        <v>0.78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85.54083520415074</v>
      </c>
      <c r="AB38" t="n">
        <v>117.0407445215796</v>
      </c>
      <c r="AC38" t="n">
        <v>105.8705401321871</v>
      </c>
      <c r="AD38" t="n">
        <v>85540.83520415073</v>
      </c>
      <c r="AE38" t="n">
        <v>117040.7445215796</v>
      </c>
      <c r="AF38" t="n">
        <v>3.589290110839504e-06</v>
      </c>
      <c r="AG38" t="n">
        <v>6</v>
      </c>
      <c r="AH38" t="n">
        <v>105870.5401321871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15.1662</v>
      </c>
      <c r="E39" t="n">
        <v>6.59</v>
      </c>
      <c r="F39" t="n">
        <v>4.09</v>
      </c>
      <c r="G39" t="n">
        <v>61.28</v>
      </c>
      <c r="H39" t="n">
        <v>1</v>
      </c>
      <c r="I39" t="n">
        <v>4</v>
      </c>
      <c r="J39" t="n">
        <v>181.49</v>
      </c>
      <c r="K39" t="n">
        <v>51.39</v>
      </c>
      <c r="L39" t="n">
        <v>10.25</v>
      </c>
      <c r="M39" t="n">
        <v>2</v>
      </c>
      <c r="N39" t="n">
        <v>34.85</v>
      </c>
      <c r="O39" t="n">
        <v>22618.23</v>
      </c>
      <c r="P39" t="n">
        <v>41.92</v>
      </c>
      <c r="Q39" t="n">
        <v>203.56</v>
      </c>
      <c r="R39" t="n">
        <v>15.3</v>
      </c>
      <c r="S39" t="n">
        <v>13.05</v>
      </c>
      <c r="T39" t="n">
        <v>836.29</v>
      </c>
      <c r="U39" t="n">
        <v>0.85</v>
      </c>
      <c r="V39" t="n">
        <v>0.91</v>
      </c>
      <c r="W39" t="n">
        <v>0.06</v>
      </c>
      <c r="X39" t="n">
        <v>0.05</v>
      </c>
      <c r="Y39" t="n">
        <v>1</v>
      </c>
      <c r="Z39" t="n">
        <v>10</v>
      </c>
      <c r="AA39" t="n">
        <v>84.93428812964012</v>
      </c>
      <c r="AB39" t="n">
        <v>116.2108400552662</v>
      </c>
      <c r="AC39" t="n">
        <v>105.1198405833602</v>
      </c>
      <c r="AD39" t="n">
        <v>84934.28812964012</v>
      </c>
      <c r="AE39" t="n">
        <v>116210.8400552662</v>
      </c>
      <c r="AF39" t="n">
        <v>3.629204613452144e-06</v>
      </c>
      <c r="AG39" t="n">
        <v>6</v>
      </c>
      <c r="AH39" t="n">
        <v>105119.8405833602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15.156</v>
      </c>
      <c r="E40" t="n">
        <v>6.6</v>
      </c>
      <c r="F40" t="n">
        <v>4.09</v>
      </c>
      <c r="G40" t="n">
        <v>61.35</v>
      </c>
      <c r="H40" t="n">
        <v>1.02</v>
      </c>
      <c r="I40" t="n">
        <v>4</v>
      </c>
      <c r="J40" t="n">
        <v>181.87</v>
      </c>
      <c r="K40" t="n">
        <v>51.39</v>
      </c>
      <c r="L40" t="n">
        <v>10.5</v>
      </c>
      <c r="M40" t="n">
        <v>2</v>
      </c>
      <c r="N40" t="n">
        <v>34.98</v>
      </c>
      <c r="O40" t="n">
        <v>22664.49</v>
      </c>
      <c r="P40" t="n">
        <v>41.81</v>
      </c>
      <c r="Q40" t="n">
        <v>203.56</v>
      </c>
      <c r="R40" t="n">
        <v>15.57</v>
      </c>
      <c r="S40" t="n">
        <v>13.05</v>
      </c>
      <c r="T40" t="n">
        <v>970.91</v>
      </c>
      <c r="U40" t="n">
        <v>0.84</v>
      </c>
      <c r="V40" t="n">
        <v>0.91</v>
      </c>
      <c r="W40" t="n">
        <v>0.06</v>
      </c>
      <c r="X40" t="n">
        <v>0.05</v>
      </c>
      <c r="Y40" t="n">
        <v>1</v>
      </c>
      <c r="Z40" t="n">
        <v>10</v>
      </c>
      <c r="AA40" t="n">
        <v>84.90953453519042</v>
      </c>
      <c r="AB40" t="n">
        <v>116.1769710952886</v>
      </c>
      <c r="AC40" t="n">
        <v>105.0892040293874</v>
      </c>
      <c r="AD40" t="n">
        <v>84909.53453519041</v>
      </c>
      <c r="AE40" t="n">
        <v>116176.9710952886</v>
      </c>
      <c r="AF40" t="n">
        <v>3.626763798544177e-06</v>
      </c>
      <c r="AG40" t="n">
        <v>6</v>
      </c>
      <c r="AH40" t="n">
        <v>105089.2040293874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15.1375</v>
      </c>
      <c r="E41" t="n">
        <v>6.61</v>
      </c>
      <c r="F41" t="n">
        <v>4.1</v>
      </c>
      <c r="G41" t="n">
        <v>61.47</v>
      </c>
      <c r="H41" t="n">
        <v>1.05</v>
      </c>
      <c r="I41" t="n">
        <v>4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41.73</v>
      </c>
      <c r="Q41" t="n">
        <v>203.56</v>
      </c>
      <c r="R41" t="n">
        <v>15.82</v>
      </c>
      <c r="S41" t="n">
        <v>13.05</v>
      </c>
      <c r="T41" t="n">
        <v>1093.24</v>
      </c>
      <c r="U41" t="n">
        <v>0.83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84.92433399571118</v>
      </c>
      <c r="AB41" t="n">
        <v>116.1972203700793</v>
      </c>
      <c r="AC41" t="n">
        <v>105.1075207418121</v>
      </c>
      <c r="AD41" t="n">
        <v>84924.33399571117</v>
      </c>
      <c r="AE41" t="n">
        <v>116197.2203700792</v>
      </c>
      <c r="AF41" t="n">
        <v>3.622336830328747e-06</v>
      </c>
      <c r="AG41" t="n">
        <v>6</v>
      </c>
      <c r="AH41" t="n">
        <v>105107.5207418121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15.1305</v>
      </c>
      <c r="E42" t="n">
        <v>6.61</v>
      </c>
      <c r="F42" t="n">
        <v>4.1</v>
      </c>
      <c r="G42" t="n">
        <v>61.52</v>
      </c>
      <c r="H42" t="n">
        <v>1.07</v>
      </c>
      <c r="I42" t="n">
        <v>4</v>
      </c>
      <c r="J42" t="n">
        <v>182.62</v>
      </c>
      <c r="K42" t="n">
        <v>51.39</v>
      </c>
      <c r="L42" t="n">
        <v>11</v>
      </c>
      <c r="M42" t="n">
        <v>2</v>
      </c>
      <c r="N42" t="n">
        <v>35.22</v>
      </c>
      <c r="O42" t="n">
        <v>22756.91</v>
      </c>
      <c r="P42" t="n">
        <v>41.55</v>
      </c>
      <c r="Q42" t="n">
        <v>203.56</v>
      </c>
      <c r="R42" t="n">
        <v>15.94</v>
      </c>
      <c r="S42" t="n">
        <v>13.05</v>
      </c>
      <c r="T42" t="n">
        <v>1154.56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84.86972415427351</v>
      </c>
      <c r="AB42" t="n">
        <v>116.1225007758081</v>
      </c>
      <c r="AC42" t="n">
        <v>105.0399322807486</v>
      </c>
      <c r="AD42" t="n">
        <v>84869.72415427351</v>
      </c>
      <c r="AE42" t="n">
        <v>116122.5007758081</v>
      </c>
      <c r="AF42" t="n">
        <v>3.620661761274259e-06</v>
      </c>
      <c r="AG42" t="n">
        <v>6</v>
      </c>
      <c r="AH42" t="n">
        <v>105039.9322807486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15.128</v>
      </c>
      <c r="E43" t="n">
        <v>6.61</v>
      </c>
      <c r="F43" t="n">
        <v>4.1</v>
      </c>
      <c r="G43" t="n">
        <v>61.53</v>
      </c>
      <c r="H43" t="n">
        <v>1.09</v>
      </c>
      <c r="I43" t="n">
        <v>4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41.39</v>
      </c>
      <c r="Q43" t="n">
        <v>203.56</v>
      </c>
      <c r="R43" t="n">
        <v>15.97</v>
      </c>
      <c r="S43" t="n">
        <v>13.05</v>
      </c>
      <c r="T43" t="n">
        <v>1172.47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84.81577732505646</v>
      </c>
      <c r="AB43" t="n">
        <v>116.0486883441073</v>
      </c>
      <c r="AC43" t="n">
        <v>104.9731644039328</v>
      </c>
      <c r="AD43" t="n">
        <v>84815.77732505646</v>
      </c>
      <c r="AE43" t="n">
        <v>116048.6883441073</v>
      </c>
      <c r="AF43" t="n">
        <v>3.620063522326228e-06</v>
      </c>
      <c r="AG43" t="n">
        <v>6</v>
      </c>
      <c r="AH43" t="n">
        <v>104973.1644039328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15.1624</v>
      </c>
      <c r="E44" t="n">
        <v>6.6</v>
      </c>
      <c r="F44" t="n">
        <v>4.09</v>
      </c>
      <c r="G44" t="n">
        <v>61.31</v>
      </c>
      <c r="H44" t="n">
        <v>1.11</v>
      </c>
      <c r="I44" t="n">
        <v>4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40.87</v>
      </c>
      <c r="Q44" t="n">
        <v>203.56</v>
      </c>
      <c r="R44" t="n">
        <v>15.43</v>
      </c>
      <c r="S44" t="n">
        <v>13.05</v>
      </c>
      <c r="T44" t="n">
        <v>898.34</v>
      </c>
      <c r="U44" t="n">
        <v>0.85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84.56292143109918</v>
      </c>
      <c r="AB44" t="n">
        <v>115.7027197547803</v>
      </c>
      <c r="AC44" t="n">
        <v>104.6602145712012</v>
      </c>
      <c r="AD44" t="n">
        <v>84562.92143109918</v>
      </c>
      <c r="AE44" t="n">
        <v>115702.7197547804</v>
      </c>
      <c r="AF44" t="n">
        <v>3.628295290251137e-06</v>
      </c>
      <c r="AG44" t="n">
        <v>6</v>
      </c>
      <c r="AH44" t="n">
        <v>104660.2145712012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15.1515</v>
      </c>
      <c r="E45" t="n">
        <v>6.6</v>
      </c>
      <c r="F45" t="n">
        <v>4.09</v>
      </c>
      <c r="G45" t="n">
        <v>61.38</v>
      </c>
      <c r="H45" t="n">
        <v>1.13</v>
      </c>
      <c r="I45" t="n">
        <v>4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40.75</v>
      </c>
      <c r="Q45" t="n">
        <v>203.56</v>
      </c>
      <c r="R45" t="n">
        <v>15.57</v>
      </c>
      <c r="S45" t="n">
        <v>13.05</v>
      </c>
      <c r="T45" t="n">
        <v>968.39</v>
      </c>
      <c r="U45" t="n">
        <v>0.84</v>
      </c>
      <c r="V45" t="n">
        <v>0.91</v>
      </c>
      <c r="W45" t="n">
        <v>0.06</v>
      </c>
      <c r="X45" t="n">
        <v>0.05</v>
      </c>
      <c r="Y45" t="n">
        <v>1</v>
      </c>
      <c r="Z45" t="n">
        <v>10</v>
      </c>
      <c r="AA45" t="n">
        <v>84.53531372502046</v>
      </c>
      <c r="AB45" t="n">
        <v>115.6649456733574</v>
      </c>
      <c r="AC45" t="n">
        <v>104.626045595093</v>
      </c>
      <c r="AD45" t="n">
        <v>84535.31372502046</v>
      </c>
      <c r="AE45" t="n">
        <v>115664.9456733574</v>
      </c>
      <c r="AF45" t="n">
        <v>3.625686968437721e-06</v>
      </c>
      <c r="AG45" t="n">
        <v>6</v>
      </c>
      <c r="AH45" t="n">
        <v>104626.045595093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15.7867</v>
      </c>
      <c r="E2" t="n">
        <v>6.33</v>
      </c>
      <c r="F2" t="n">
        <v>4.38</v>
      </c>
      <c r="G2" t="n">
        <v>15.45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21.81</v>
      </c>
      <c r="Q2" t="n">
        <v>203.56</v>
      </c>
      <c r="R2" t="n">
        <v>24.75</v>
      </c>
      <c r="S2" t="n">
        <v>13.05</v>
      </c>
      <c r="T2" t="n">
        <v>5492.61</v>
      </c>
      <c r="U2" t="n">
        <v>0.53</v>
      </c>
      <c r="V2" t="n">
        <v>0.85</v>
      </c>
      <c r="W2" t="n">
        <v>0.08</v>
      </c>
      <c r="X2" t="n">
        <v>0.34</v>
      </c>
      <c r="Y2" t="n">
        <v>1</v>
      </c>
      <c r="Z2" t="n">
        <v>10</v>
      </c>
      <c r="AA2" t="n">
        <v>65.13645416064951</v>
      </c>
      <c r="AB2" t="n">
        <v>89.12257020011498</v>
      </c>
      <c r="AC2" t="n">
        <v>80.61683718455038</v>
      </c>
      <c r="AD2" t="n">
        <v>65136.4541606495</v>
      </c>
      <c r="AE2" t="n">
        <v>89122.57020011498</v>
      </c>
      <c r="AF2" t="n">
        <v>4.520971561340134e-06</v>
      </c>
      <c r="AG2" t="n">
        <v>6</v>
      </c>
      <c r="AH2" t="n">
        <v>80616.83718455037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16.137</v>
      </c>
      <c r="E3" t="n">
        <v>6.2</v>
      </c>
      <c r="F3" t="n">
        <v>4.29</v>
      </c>
      <c r="G3" t="n">
        <v>19.8</v>
      </c>
      <c r="H3" t="n">
        <v>0.42</v>
      </c>
      <c r="I3" t="n">
        <v>13</v>
      </c>
      <c r="J3" t="n">
        <v>51.62</v>
      </c>
      <c r="K3" t="n">
        <v>24.83</v>
      </c>
      <c r="L3" t="n">
        <v>1.25</v>
      </c>
      <c r="M3" t="n">
        <v>11</v>
      </c>
      <c r="N3" t="n">
        <v>5.54</v>
      </c>
      <c r="O3" t="n">
        <v>6599.8</v>
      </c>
      <c r="P3" t="n">
        <v>20.24</v>
      </c>
      <c r="Q3" t="n">
        <v>203.63</v>
      </c>
      <c r="R3" t="n">
        <v>21.87</v>
      </c>
      <c r="S3" t="n">
        <v>13.05</v>
      </c>
      <c r="T3" t="n">
        <v>4072.71</v>
      </c>
      <c r="U3" t="n">
        <v>0.6</v>
      </c>
      <c r="V3" t="n">
        <v>0.87</v>
      </c>
      <c r="W3" t="n">
        <v>0.07000000000000001</v>
      </c>
      <c r="X3" t="n">
        <v>0.25</v>
      </c>
      <c r="Y3" t="n">
        <v>1</v>
      </c>
      <c r="Z3" t="n">
        <v>10</v>
      </c>
      <c r="AA3" t="n">
        <v>64.27905395384536</v>
      </c>
      <c r="AB3" t="n">
        <v>87.94943741133864</v>
      </c>
      <c r="AC3" t="n">
        <v>79.55566654263224</v>
      </c>
      <c r="AD3" t="n">
        <v>64279.05395384536</v>
      </c>
      <c r="AE3" t="n">
        <v>87949.43741133863</v>
      </c>
      <c r="AF3" t="n">
        <v>4.621289952006799e-06</v>
      </c>
      <c r="AG3" t="n">
        <v>6</v>
      </c>
      <c r="AH3" t="n">
        <v>79555.66654263224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16.1841</v>
      </c>
      <c r="E4" t="n">
        <v>6.18</v>
      </c>
      <c r="F4" t="n">
        <v>4.28</v>
      </c>
      <c r="G4" t="n">
        <v>21.42</v>
      </c>
      <c r="H4" t="n">
        <v>0.5</v>
      </c>
      <c r="I4" t="n">
        <v>12</v>
      </c>
      <c r="J4" t="n">
        <v>51.9</v>
      </c>
      <c r="K4" t="n">
        <v>24.83</v>
      </c>
      <c r="L4" t="n">
        <v>1.5</v>
      </c>
      <c r="M4" t="n">
        <v>1</v>
      </c>
      <c r="N4" t="n">
        <v>5.57</v>
      </c>
      <c r="O4" t="n">
        <v>6634.84</v>
      </c>
      <c r="P4" t="n">
        <v>19.89</v>
      </c>
      <c r="Q4" t="n">
        <v>203.58</v>
      </c>
      <c r="R4" t="n">
        <v>21.26</v>
      </c>
      <c r="S4" t="n">
        <v>13.05</v>
      </c>
      <c r="T4" t="n">
        <v>3776.58</v>
      </c>
      <c r="U4" t="n">
        <v>0.61</v>
      </c>
      <c r="V4" t="n">
        <v>0.87</v>
      </c>
      <c r="W4" t="n">
        <v>0.09</v>
      </c>
      <c r="X4" t="n">
        <v>0.24</v>
      </c>
      <c r="Y4" t="n">
        <v>1</v>
      </c>
      <c r="Z4" t="n">
        <v>10</v>
      </c>
      <c r="AA4" t="n">
        <v>64.1217387233097</v>
      </c>
      <c r="AB4" t="n">
        <v>87.7341917726617</v>
      </c>
      <c r="AC4" t="n">
        <v>79.36096364561142</v>
      </c>
      <c r="AD4" t="n">
        <v>64121.7387233097</v>
      </c>
      <c r="AE4" t="n">
        <v>87734.1917726617</v>
      </c>
      <c r="AF4" t="n">
        <v>4.634778379641398e-06</v>
      </c>
      <c r="AG4" t="n">
        <v>6</v>
      </c>
      <c r="AH4" t="n">
        <v>79360.96364561142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16.1732</v>
      </c>
      <c r="E5" t="n">
        <v>6.18</v>
      </c>
      <c r="F5" t="n">
        <v>4.29</v>
      </c>
      <c r="G5" t="n">
        <v>21.44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19.99</v>
      </c>
      <c r="Q5" t="n">
        <v>203.56</v>
      </c>
      <c r="R5" t="n">
        <v>21.4</v>
      </c>
      <c r="S5" t="n">
        <v>13.05</v>
      </c>
      <c r="T5" t="n">
        <v>3846.93</v>
      </c>
      <c r="U5" t="n">
        <v>0.61</v>
      </c>
      <c r="V5" t="n">
        <v>0.87</v>
      </c>
      <c r="W5" t="n">
        <v>0.09</v>
      </c>
      <c r="X5" t="n">
        <v>0.25</v>
      </c>
      <c r="Y5" t="n">
        <v>1</v>
      </c>
      <c r="Z5" t="n">
        <v>10</v>
      </c>
      <c r="AA5" t="n">
        <v>64.1712060173784</v>
      </c>
      <c r="AB5" t="n">
        <v>87.80187510674942</v>
      </c>
      <c r="AC5" t="n">
        <v>79.42218737728801</v>
      </c>
      <c r="AD5" t="n">
        <v>64171.20601737839</v>
      </c>
      <c r="AE5" t="n">
        <v>87801.87510674942</v>
      </c>
      <c r="AF5" t="n">
        <v>4.631656853925535e-06</v>
      </c>
      <c r="AG5" t="n">
        <v>6</v>
      </c>
      <c r="AH5" t="n">
        <v>79422.18737728801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9.3409</v>
      </c>
      <c r="E2" t="n">
        <v>10.71</v>
      </c>
      <c r="F2" t="n">
        <v>5.26</v>
      </c>
      <c r="G2" t="n">
        <v>5.26</v>
      </c>
      <c r="H2" t="n">
        <v>0.08</v>
      </c>
      <c r="I2" t="n">
        <v>60</v>
      </c>
      <c r="J2" t="n">
        <v>232.68</v>
      </c>
      <c r="K2" t="n">
        <v>57.72</v>
      </c>
      <c r="L2" t="n">
        <v>1</v>
      </c>
      <c r="M2" t="n">
        <v>58</v>
      </c>
      <c r="N2" t="n">
        <v>53.95</v>
      </c>
      <c r="O2" t="n">
        <v>28931.02</v>
      </c>
      <c r="P2" t="n">
        <v>81.59</v>
      </c>
      <c r="Q2" t="n">
        <v>203.61</v>
      </c>
      <c r="R2" t="n">
        <v>52.25</v>
      </c>
      <c r="S2" t="n">
        <v>13.05</v>
      </c>
      <c r="T2" t="n">
        <v>19031.48</v>
      </c>
      <c r="U2" t="n">
        <v>0.25</v>
      </c>
      <c r="V2" t="n">
        <v>0.71</v>
      </c>
      <c r="W2" t="n">
        <v>0.15</v>
      </c>
      <c r="X2" t="n">
        <v>1.22</v>
      </c>
      <c r="Y2" t="n">
        <v>1</v>
      </c>
      <c r="Z2" t="n">
        <v>10</v>
      </c>
      <c r="AA2" t="n">
        <v>173.3385668293117</v>
      </c>
      <c r="AB2" t="n">
        <v>237.1694742936158</v>
      </c>
      <c r="AC2" t="n">
        <v>214.5343525365494</v>
      </c>
      <c r="AD2" t="n">
        <v>173338.5668293117</v>
      </c>
      <c r="AE2" t="n">
        <v>237169.4742936158</v>
      </c>
      <c r="AF2" t="n">
        <v>2.1177168149389e-06</v>
      </c>
      <c r="AG2" t="n">
        <v>10</v>
      </c>
      <c r="AH2" t="n">
        <v>214534.3525365494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10.3051</v>
      </c>
      <c r="E3" t="n">
        <v>9.699999999999999</v>
      </c>
      <c r="F3" t="n">
        <v>4.95</v>
      </c>
      <c r="G3" t="n">
        <v>6.59</v>
      </c>
      <c r="H3" t="n">
        <v>0.1</v>
      </c>
      <c r="I3" t="n">
        <v>45</v>
      </c>
      <c r="J3" t="n">
        <v>233.1</v>
      </c>
      <c r="K3" t="n">
        <v>57.72</v>
      </c>
      <c r="L3" t="n">
        <v>1.25</v>
      </c>
      <c r="M3" t="n">
        <v>43</v>
      </c>
      <c r="N3" t="n">
        <v>54.13</v>
      </c>
      <c r="O3" t="n">
        <v>28983.75</v>
      </c>
      <c r="P3" t="n">
        <v>76.45</v>
      </c>
      <c r="Q3" t="n">
        <v>203.64</v>
      </c>
      <c r="R3" t="n">
        <v>42.25</v>
      </c>
      <c r="S3" t="n">
        <v>13.05</v>
      </c>
      <c r="T3" t="n">
        <v>14106.55</v>
      </c>
      <c r="U3" t="n">
        <v>0.31</v>
      </c>
      <c r="V3" t="n">
        <v>0.76</v>
      </c>
      <c r="W3" t="n">
        <v>0.13</v>
      </c>
      <c r="X3" t="n">
        <v>0.9</v>
      </c>
      <c r="Y3" t="n">
        <v>1</v>
      </c>
      <c r="Z3" t="n">
        <v>10</v>
      </c>
      <c r="AA3" t="n">
        <v>152.9683826267607</v>
      </c>
      <c r="AB3" t="n">
        <v>209.2980895985972</v>
      </c>
      <c r="AC3" t="n">
        <v>189.3229736790805</v>
      </c>
      <c r="AD3" t="n">
        <v>152968.3826267607</v>
      </c>
      <c r="AE3" t="n">
        <v>209298.0895985972</v>
      </c>
      <c r="AF3" t="n">
        <v>2.336314867906397e-06</v>
      </c>
      <c r="AG3" t="n">
        <v>9</v>
      </c>
      <c r="AH3" t="n">
        <v>189322.9736790805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10.8906</v>
      </c>
      <c r="E4" t="n">
        <v>9.18</v>
      </c>
      <c r="F4" t="n">
        <v>4.79</v>
      </c>
      <c r="G4" t="n">
        <v>7.76</v>
      </c>
      <c r="H4" t="n">
        <v>0.11</v>
      </c>
      <c r="I4" t="n">
        <v>37</v>
      </c>
      <c r="J4" t="n">
        <v>233.53</v>
      </c>
      <c r="K4" t="n">
        <v>57.72</v>
      </c>
      <c r="L4" t="n">
        <v>1.5</v>
      </c>
      <c r="M4" t="n">
        <v>35</v>
      </c>
      <c r="N4" t="n">
        <v>54.31</v>
      </c>
      <c r="O4" t="n">
        <v>29036.54</v>
      </c>
      <c r="P4" t="n">
        <v>73.81</v>
      </c>
      <c r="Q4" t="n">
        <v>203.6</v>
      </c>
      <c r="R4" t="n">
        <v>37.49</v>
      </c>
      <c r="S4" t="n">
        <v>13.05</v>
      </c>
      <c r="T4" t="n">
        <v>11763.46</v>
      </c>
      <c r="U4" t="n">
        <v>0.35</v>
      </c>
      <c r="V4" t="n">
        <v>0.78</v>
      </c>
      <c r="W4" t="n">
        <v>0.11</v>
      </c>
      <c r="X4" t="n">
        <v>0.75</v>
      </c>
      <c r="Y4" t="n">
        <v>1</v>
      </c>
      <c r="Z4" t="n">
        <v>10</v>
      </c>
      <c r="AA4" t="n">
        <v>137.5065780541528</v>
      </c>
      <c r="AB4" t="n">
        <v>188.14256645569</v>
      </c>
      <c r="AC4" t="n">
        <v>170.1865039729624</v>
      </c>
      <c r="AD4" t="n">
        <v>137506.5780541527</v>
      </c>
      <c r="AE4" t="n">
        <v>188142.56645569</v>
      </c>
      <c r="AF4" t="n">
        <v>2.46905616640512e-06</v>
      </c>
      <c r="AG4" t="n">
        <v>8</v>
      </c>
      <c r="AH4" t="n">
        <v>170186.5039729624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11.4007</v>
      </c>
      <c r="E5" t="n">
        <v>8.77</v>
      </c>
      <c r="F5" t="n">
        <v>4.65</v>
      </c>
      <c r="G5" t="n">
        <v>9</v>
      </c>
      <c r="H5" t="n">
        <v>0.13</v>
      </c>
      <c r="I5" t="n">
        <v>31</v>
      </c>
      <c r="J5" t="n">
        <v>233.96</v>
      </c>
      <c r="K5" t="n">
        <v>57.72</v>
      </c>
      <c r="L5" t="n">
        <v>1.75</v>
      </c>
      <c r="M5" t="n">
        <v>29</v>
      </c>
      <c r="N5" t="n">
        <v>54.49</v>
      </c>
      <c r="O5" t="n">
        <v>29089.39</v>
      </c>
      <c r="P5" t="n">
        <v>71.54000000000001</v>
      </c>
      <c r="Q5" t="n">
        <v>203.56</v>
      </c>
      <c r="R5" t="n">
        <v>33.05</v>
      </c>
      <c r="S5" t="n">
        <v>13.05</v>
      </c>
      <c r="T5" t="n">
        <v>9574.370000000001</v>
      </c>
      <c r="U5" t="n">
        <v>0.39</v>
      </c>
      <c r="V5" t="n">
        <v>0.8</v>
      </c>
      <c r="W5" t="n">
        <v>0.1</v>
      </c>
      <c r="X5" t="n">
        <v>0.61</v>
      </c>
      <c r="Y5" t="n">
        <v>1</v>
      </c>
      <c r="Z5" t="n">
        <v>10</v>
      </c>
      <c r="AA5" t="n">
        <v>133.8378238777466</v>
      </c>
      <c r="AB5" t="n">
        <v>183.1228151375225</v>
      </c>
      <c r="AC5" t="n">
        <v>165.645830675334</v>
      </c>
      <c r="AD5" t="n">
        <v>133837.8238777466</v>
      </c>
      <c r="AE5" t="n">
        <v>183122.8151375225</v>
      </c>
      <c r="AF5" t="n">
        <v>2.584703196916135e-06</v>
      </c>
      <c r="AG5" t="n">
        <v>8</v>
      </c>
      <c r="AH5" t="n">
        <v>165645.830675334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11.8554</v>
      </c>
      <c r="E6" t="n">
        <v>8.44</v>
      </c>
      <c r="F6" t="n">
        <v>4.54</v>
      </c>
      <c r="G6" t="n">
        <v>10.48</v>
      </c>
      <c r="H6" t="n">
        <v>0.15</v>
      </c>
      <c r="I6" t="n">
        <v>26</v>
      </c>
      <c r="J6" t="n">
        <v>234.39</v>
      </c>
      <c r="K6" t="n">
        <v>57.72</v>
      </c>
      <c r="L6" t="n">
        <v>2</v>
      </c>
      <c r="M6" t="n">
        <v>24</v>
      </c>
      <c r="N6" t="n">
        <v>54.67</v>
      </c>
      <c r="O6" t="n">
        <v>29142.31</v>
      </c>
      <c r="P6" t="n">
        <v>69.73999999999999</v>
      </c>
      <c r="Q6" t="n">
        <v>203.59</v>
      </c>
      <c r="R6" t="n">
        <v>29.66</v>
      </c>
      <c r="S6" t="n">
        <v>13.05</v>
      </c>
      <c r="T6" t="n">
        <v>7904.23</v>
      </c>
      <c r="U6" t="n">
        <v>0.44</v>
      </c>
      <c r="V6" t="n">
        <v>0.82</v>
      </c>
      <c r="W6" t="n">
        <v>0.09</v>
      </c>
      <c r="X6" t="n">
        <v>0.5</v>
      </c>
      <c r="Y6" t="n">
        <v>1</v>
      </c>
      <c r="Z6" t="n">
        <v>10</v>
      </c>
      <c r="AA6" t="n">
        <v>130.972744543932</v>
      </c>
      <c r="AB6" t="n">
        <v>179.2026871946198</v>
      </c>
      <c r="AC6" t="n">
        <v>162.0998342413666</v>
      </c>
      <c r="AD6" t="n">
        <v>130972.744543932</v>
      </c>
      <c r="AE6" t="n">
        <v>179202.6871946199</v>
      </c>
      <c r="AF6" t="n">
        <v>2.687790248030344e-06</v>
      </c>
      <c r="AG6" t="n">
        <v>8</v>
      </c>
      <c r="AH6" t="n">
        <v>162099.8342413666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12.1437</v>
      </c>
      <c r="E7" t="n">
        <v>8.23</v>
      </c>
      <c r="F7" t="n">
        <v>4.48</v>
      </c>
      <c r="G7" t="n">
        <v>11.68</v>
      </c>
      <c r="H7" t="n">
        <v>0.17</v>
      </c>
      <c r="I7" t="n">
        <v>23</v>
      </c>
      <c r="J7" t="n">
        <v>234.82</v>
      </c>
      <c r="K7" t="n">
        <v>57.72</v>
      </c>
      <c r="L7" t="n">
        <v>2.25</v>
      </c>
      <c r="M7" t="n">
        <v>21</v>
      </c>
      <c r="N7" t="n">
        <v>54.85</v>
      </c>
      <c r="O7" t="n">
        <v>29195.29</v>
      </c>
      <c r="P7" t="n">
        <v>68.59999999999999</v>
      </c>
      <c r="Q7" t="n">
        <v>203.56</v>
      </c>
      <c r="R7" t="n">
        <v>27.62</v>
      </c>
      <c r="S7" t="n">
        <v>13.05</v>
      </c>
      <c r="T7" t="n">
        <v>6901.46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129.2913531130263</v>
      </c>
      <c r="AB7" t="n">
        <v>176.9021332611011</v>
      </c>
      <c r="AC7" t="n">
        <v>160.0188419464145</v>
      </c>
      <c r="AD7" t="n">
        <v>129291.3531130263</v>
      </c>
      <c r="AE7" t="n">
        <v>176902.1332611011</v>
      </c>
      <c r="AF7" t="n">
        <v>2.75315201806823e-06</v>
      </c>
      <c r="AG7" t="n">
        <v>8</v>
      </c>
      <c r="AH7" t="n">
        <v>160018.8419464145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12.3575</v>
      </c>
      <c r="E8" t="n">
        <v>8.09</v>
      </c>
      <c r="F8" t="n">
        <v>4.43</v>
      </c>
      <c r="G8" t="n">
        <v>12.65</v>
      </c>
      <c r="H8" t="n">
        <v>0.19</v>
      </c>
      <c r="I8" t="n">
        <v>21</v>
      </c>
      <c r="J8" t="n">
        <v>235.25</v>
      </c>
      <c r="K8" t="n">
        <v>57.72</v>
      </c>
      <c r="L8" t="n">
        <v>2.5</v>
      </c>
      <c r="M8" t="n">
        <v>19</v>
      </c>
      <c r="N8" t="n">
        <v>55.03</v>
      </c>
      <c r="O8" t="n">
        <v>29248.33</v>
      </c>
      <c r="P8" t="n">
        <v>67.66</v>
      </c>
      <c r="Q8" t="n">
        <v>203.56</v>
      </c>
      <c r="R8" t="n">
        <v>25.93</v>
      </c>
      <c r="S8" t="n">
        <v>13.05</v>
      </c>
      <c r="T8" t="n">
        <v>6067.25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128.0404286844049</v>
      </c>
      <c r="AB8" t="n">
        <v>175.1905632709712</v>
      </c>
      <c r="AC8" t="n">
        <v>158.4706217939384</v>
      </c>
      <c r="AD8" t="n">
        <v>128040.4286844049</v>
      </c>
      <c r="AE8" t="n">
        <v>175190.5632709712</v>
      </c>
      <c r="AF8" t="n">
        <v>2.801623563104997e-06</v>
      </c>
      <c r="AG8" t="n">
        <v>8</v>
      </c>
      <c r="AH8" t="n">
        <v>158470.6217939385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12.6511</v>
      </c>
      <c r="E9" t="n">
        <v>7.9</v>
      </c>
      <c r="F9" t="n">
        <v>4.33</v>
      </c>
      <c r="G9" t="n">
        <v>13.67</v>
      </c>
      <c r="H9" t="n">
        <v>0.21</v>
      </c>
      <c r="I9" t="n">
        <v>19</v>
      </c>
      <c r="J9" t="n">
        <v>235.68</v>
      </c>
      <c r="K9" t="n">
        <v>57.72</v>
      </c>
      <c r="L9" t="n">
        <v>2.75</v>
      </c>
      <c r="M9" t="n">
        <v>17</v>
      </c>
      <c r="N9" t="n">
        <v>55.21</v>
      </c>
      <c r="O9" t="n">
        <v>29301.44</v>
      </c>
      <c r="P9" t="n">
        <v>65.98</v>
      </c>
      <c r="Q9" t="n">
        <v>203.58</v>
      </c>
      <c r="R9" t="n">
        <v>22.98</v>
      </c>
      <c r="S9" t="n">
        <v>13.05</v>
      </c>
      <c r="T9" t="n">
        <v>4602.35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115.3648108801557</v>
      </c>
      <c r="AB9" t="n">
        <v>157.8472237824156</v>
      </c>
      <c r="AC9" t="n">
        <v>142.7825062846352</v>
      </c>
      <c r="AD9" t="n">
        <v>115364.8108801557</v>
      </c>
      <c r="AE9" t="n">
        <v>157847.2237824156</v>
      </c>
      <c r="AF9" t="n">
        <v>2.868186919619471e-06</v>
      </c>
      <c r="AG9" t="n">
        <v>7</v>
      </c>
      <c r="AH9" t="n">
        <v>142782.5062846352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12.7285</v>
      </c>
      <c r="E10" t="n">
        <v>7.86</v>
      </c>
      <c r="F10" t="n">
        <v>4.37</v>
      </c>
      <c r="G10" t="n">
        <v>15.43</v>
      </c>
      <c r="H10" t="n">
        <v>0.23</v>
      </c>
      <c r="I10" t="n">
        <v>17</v>
      </c>
      <c r="J10" t="n">
        <v>236.11</v>
      </c>
      <c r="K10" t="n">
        <v>57.72</v>
      </c>
      <c r="L10" t="n">
        <v>3</v>
      </c>
      <c r="M10" t="n">
        <v>15</v>
      </c>
      <c r="N10" t="n">
        <v>55.39</v>
      </c>
      <c r="O10" t="n">
        <v>29354.61</v>
      </c>
      <c r="P10" t="n">
        <v>66.5</v>
      </c>
      <c r="Q10" t="n">
        <v>203.56</v>
      </c>
      <c r="R10" t="n">
        <v>24.45</v>
      </c>
      <c r="S10" t="n">
        <v>13.05</v>
      </c>
      <c r="T10" t="n">
        <v>5344.45</v>
      </c>
      <c r="U10" t="n">
        <v>0.53</v>
      </c>
      <c r="V10" t="n">
        <v>0.85</v>
      </c>
      <c r="W10" t="n">
        <v>0.08</v>
      </c>
      <c r="X10" t="n">
        <v>0.33</v>
      </c>
      <c r="Y10" t="n">
        <v>1</v>
      </c>
      <c r="Z10" t="n">
        <v>10</v>
      </c>
      <c r="AA10" t="n">
        <v>115.4455964364554</v>
      </c>
      <c r="AB10" t="n">
        <v>157.9577581445521</v>
      </c>
      <c r="AC10" t="n">
        <v>142.8824914023854</v>
      </c>
      <c r="AD10" t="n">
        <v>115445.5964364554</v>
      </c>
      <c r="AE10" t="n">
        <v>157957.7581445521</v>
      </c>
      <c r="AF10" t="n">
        <v>2.885734616466271e-06</v>
      </c>
      <c r="AG10" t="n">
        <v>7</v>
      </c>
      <c r="AH10" t="n">
        <v>142882.4914023854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12.8383</v>
      </c>
      <c r="E11" t="n">
        <v>7.79</v>
      </c>
      <c r="F11" t="n">
        <v>4.35</v>
      </c>
      <c r="G11" t="n">
        <v>16.32</v>
      </c>
      <c r="H11" t="n">
        <v>0.24</v>
      </c>
      <c r="I11" t="n">
        <v>16</v>
      </c>
      <c r="J11" t="n">
        <v>236.54</v>
      </c>
      <c r="K11" t="n">
        <v>57.72</v>
      </c>
      <c r="L11" t="n">
        <v>3.25</v>
      </c>
      <c r="M11" t="n">
        <v>14</v>
      </c>
      <c r="N11" t="n">
        <v>55.57</v>
      </c>
      <c r="O11" t="n">
        <v>29407.85</v>
      </c>
      <c r="P11" t="n">
        <v>66.04000000000001</v>
      </c>
      <c r="Q11" t="n">
        <v>203.65</v>
      </c>
      <c r="R11" t="n">
        <v>23.79</v>
      </c>
      <c r="S11" t="n">
        <v>13.05</v>
      </c>
      <c r="T11" t="n">
        <v>5020.13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114.8759702582886</v>
      </c>
      <c r="AB11" t="n">
        <v>157.1783704774512</v>
      </c>
      <c r="AC11" t="n">
        <v>142.1774874003549</v>
      </c>
      <c r="AD11" t="n">
        <v>114875.9702582886</v>
      </c>
      <c r="AE11" t="n">
        <v>157178.3704774512</v>
      </c>
      <c r="AF11" t="n">
        <v>2.910627860830336e-06</v>
      </c>
      <c r="AG11" t="n">
        <v>7</v>
      </c>
      <c r="AH11" t="n">
        <v>142177.4874003549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12.9464</v>
      </c>
      <c r="E12" t="n">
        <v>7.72</v>
      </c>
      <c r="F12" t="n">
        <v>4.33</v>
      </c>
      <c r="G12" t="n">
        <v>17.33</v>
      </c>
      <c r="H12" t="n">
        <v>0.26</v>
      </c>
      <c r="I12" t="n">
        <v>15</v>
      </c>
      <c r="J12" t="n">
        <v>236.98</v>
      </c>
      <c r="K12" t="n">
        <v>57.72</v>
      </c>
      <c r="L12" t="n">
        <v>3.5</v>
      </c>
      <c r="M12" t="n">
        <v>13</v>
      </c>
      <c r="N12" t="n">
        <v>55.75</v>
      </c>
      <c r="O12" t="n">
        <v>29461.15</v>
      </c>
      <c r="P12" t="n">
        <v>65.65000000000001</v>
      </c>
      <c r="Q12" t="n">
        <v>203.57</v>
      </c>
      <c r="R12" t="n">
        <v>23.19</v>
      </c>
      <c r="S12" t="n">
        <v>13.05</v>
      </c>
      <c r="T12" t="n">
        <v>4723.47</v>
      </c>
      <c r="U12" t="n">
        <v>0.5600000000000001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114.3503330503134</v>
      </c>
      <c r="AB12" t="n">
        <v>156.4591704600229</v>
      </c>
      <c r="AC12" t="n">
        <v>141.5269268231862</v>
      </c>
      <c r="AD12" t="n">
        <v>114350.3330503134</v>
      </c>
      <c r="AE12" t="n">
        <v>156459.1704600229</v>
      </c>
      <c r="AF12" t="n">
        <v>2.935135690664174e-06</v>
      </c>
      <c r="AG12" t="n">
        <v>7</v>
      </c>
      <c r="AH12" t="n">
        <v>141526.9268231862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13.0624</v>
      </c>
      <c r="E13" t="n">
        <v>7.66</v>
      </c>
      <c r="F13" t="n">
        <v>4.31</v>
      </c>
      <c r="G13" t="n">
        <v>18.47</v>
      </c>
      <c r="H13" t="n">
        <v>0.28</v>
      </c>
      <c r="I13" t="n">
        <v>14</v>
      </c>
      <c r="J13" t="n">
        <v>237.41</v>
      </c>
      <c r="K13" t="n">
        <v>57.72</v>
      </c>
      <c r="L13" t="n">
        <v>3.75</v>
      </c>
      <c r="M13" t="n">
        <v>12</v>
      </c>
      <c r="N13" t="n">
        <v>55.93</v>
      </c>
      <c r="O13" t="n">
        <v>29514.51</v>
      </c>
      <c r="P13" t="n">
        <v>65.19</v>
      </c>
      <c r="Q13" t="n">
        <v>203.58</v>
      </c>
      <c r="R13" t="n">
        <v>22.46</v>
      </c>
      <c r="S13" t="n">
        <v>13.05</v>
      </c>
      <c r="T13" t="n">
        <v>4367.2</v>
      </c>
      <c r="U13" t="n">
        <v>0.58</v>
      </c>
      <c r="V13" t="n">
        <v>0.87</v>
      </c>
      <c r="W13" t="n">
        <v>0.07000000000000001</v>
      </c>
      <c r="X13" t="n">
        <v>0.27</v>
      </c>
      <c r="Y13" t="n">
        <v>1</v>
      </c>
      <c r="Z13" t="n">
        <v>10</v>
      </c>
      <c r="AA13" t="n">
        <v>113.7819436313714</v>
      </c>
      <c r="AB13" t="n">
        <v>155.6814749814556</v>
      </c>
      <c r="AC13" t="n">
        <v>140.8234535095905</v>
      </c>
      <c r="AD13" t="n">
        <v>113781.9436313715</v>
      </c>
      <c r="AE13" t="n">
        <v>155681.4749814555</v>
      </c>
      <c r="AF13" t="n">
        <v>2.961434564491419e-06</v>
      </c>
      <c r="AG13" t="n">
        <v>7</v>
      </c>
      <c r="AH13" t="n">
        <v>140823.4535095905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13.1796</v>
      </c>
      <c r="E14" t="n">
        <v>7.59</v>
      </c>
      <c r="F14" t="n">
        <v>4.29</v>
      </c>
      <c r="G14" t="n">
        <v>19.78</v>
      </c>
      <c r="H14" t="n">
        <v>0.3</v>
      </c>
      <c r="I14" t="n">
        <v>13</v>
      </c>
      <c r="J14" t="n">
        <v>237.84</v>
      </c>
      <c r="K14" t="n">
        <v>57.72</v>
      </c>
      <c r="L14" t="n">
        <v>4</v>
      </c>
      <c r="M14" t="n">
        <v>11</v>
      </c>
      <c r="N14" t="n">
        <v>56.12</v>
      </c>
      <c r="O14" t="n">
        <v>29567.95</v>
      </c>
      <c r="P14" t="n">
        <v>64.59</v>
      </c>
      <c r="Q14" t="n">
        <v>203.57</v>
      </c>
      <c r="R14" t="n">
        <v>21.83</v>
      </c>
      <c r="S14" t="n">
        <v>13.05</v>
      </c>
      <c r="T14" t="n">
        <v>4056</v>
      </c>
      <c r="U14" t="n">
        <v>0.6</v>
      </c>
      <c r="V14" t="n">
        <v>0.87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113.1624525001975</v>
      </c>
      <c r="AB14" t="n">
        <v>154.8338598857639</v>
      </c>
      <c r="AC14" t="n">
        <v>140.0567336089962</v>
      </c>
      <c r="AD14" t="n">
        <v>113162.4525001975</v>
      </c>
      <c r="AE14" t="n">
        <v>154833.8598857639</v>
      </c>
      <c r="AF14" t="n">
        <v>2.988005495634118e-06</v>
      </c>
      <c r="AG14" t="n">
        <v>7</v>
      </c>
      <c r="AH14" t="n">
        <v>140056.7336089961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13.3116</v>
      </c>
      <c r="E15" t="n">
        <v>7.51</v>
      </c>
      <c r="F15" t="n">
        <v>4.26</v>
      </c>
      <c r="G15" t="n">
        <v>21.28</v>
      </c>
      <c r="H15" t="n">
        <v>0.32</v>
      </c>
      <c r="I15" t="n">
        <v>12</v>
      </c>
      <c r="J15" t="n">
        <v>238.28</v>
      </c>
      <c r="K15" t="n">
        <v>57.72</v>
      </c>
      <c r="L15" t="n">
        <v>4.25</v>
      </c>
      <c r="M15" t="n">
        <v>10</v>
      </c>
      <c r="N15" t="n">
        <v>56.3</v>
      </c>
      <c r="O15" t="n">
        <v>29621.44</v>
      </c>
      <c r="P15" t="n">
        <v>64.06999999999999</v>
      </c>
      <c r="Q15" t="n">
        <v>203.56</v>
      </c>
      <c r="R15" t="n">
        <v>20.75</v>
      </c>
      <c r="S15" t="n">
        <v>13.05</v>
      </c>
      <c r="T15" t="n">
        <v>3521.96</v>
      </c>
      <c r="U15" t="n">
        <v>0.63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112.5250469677002</v>
      </c>
      <c r="AB15" t="n">
        <v>153.9617335158542</v>
      </c>
      <c r="AC15" t="n">
        <v>139.2678417557933</v>
      </c>
      <c r="AD15" t="n">
        <v>112525.0469677003</v>
      </c>
      <c r="AE15" t="n">
        <v>153961.7335158542</v>
      </c>
      <c r="AF15" t="n">
        <v>3.017931800334086e-06</v>
      </c>
      <c r="AG15" t="n">
        <v>7</v>
      </c>
      <c r="AH15" t="n">
        <v>139267.8417557933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13.2974</v>
      </c>
      <c r="E16" t="n">
        <v>7.52</v>
      </c>
      <c r="F16" t="n">
        <v>4.26</v>
      </c>
      <c r="G16" t="n">
        <v>21.32</v>
      </c>
      <c r="H16" t="n">
        <v>0.34</v>
      </c>
      <c r="I16" t="n">
        <v>12</v>
      </c>
      <c r="J16" t="n">
        <v>238.71</v>
      </c>
      <c r="K16" t="n">
        <v>57.72</v>
      </c>
      <c r="L16" t="n">
        <v>4.5</v>
      </c>
      <c r="M16" t="n">
        <v>10</v>
      </c>
      <c r="N16" t="n">
        <v>56.49</v>
      </c>
      <c r="O16" t="n">
        <v>29675.01</v>
      </c>
      <c r="P16" t="n">
        <v>64.06</v>
      </c>
      <c r="Q16" t="n">
        <v>203.56</v>
      </c>
      <c r="R16" t="n">
        <v>21.1</v>
      </c>
      <c r="S16" t="n">
        <v>13.05</v>
      </c>
      <c r="T16" t="n">
        <v>3697.03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112.5589229259814</v>
      </c>
      <c r="AB16" t="n">
        <v>154.0080840964763</v>
      </c>
      <c r="AC16" t="n">
        <v>139.3097687020543</v>
      </c>
      <c r="AD16" t="n">
        <v>112558.9229259814</v>
      </c>
      <c r="AE16" t="n">
        <v>154008.0840964763</v>
      </c>
      <c r="AF16" t="n">
        <v>3.014712455434544e-06</v>
      </c>
      <c r="AG16" t="n">
        <v>7</v>
      </c>
      <c r="AH16" t="n">
        <v>139309.7687020543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4.24</v>
      </c>
      <c r="G17" t="n">
        <v>23.11</v>
      </c>
      <c r="H17" t="n">
        <v>0.35</v>
      </c>
      <c r="I17" t="n">
        <v>11</v>
      </c>
      <c r="J17" t="n">
        <v>239.14</v>
      </c>
      <c r="K17" t="n">
        <v>57.72</v>
      </c>
      <c r="L17" t="n">
        <v>4.75</v>
      </c>
      <c r="M17" t="n">
        <v>9</v>
      </c>
      <c r="N17" t="n">
        <v>56.67</v>
      </c>
      <c r="O17" t="n">
        <v>29728.63</v>
      </c>
      <c r="P17" t="n">
        <v>63.52</v>
      </c>
      <c r="Q17" t="n">
        <v>203.59</v>
      </c>
      <c r="R17" t="n">
        <v>20.15</v>
      </c>
      <c r="S17" t="n">
        <v>13.05</v>
      </c>
      <c r="T17" t="n">
        <v>3226.87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111.9495860702996</v>
      </c>
      <c r="AB17" t="n">
        <v>153.174362528488</v>
      </c>
      <c r="AC17" t="n">
        <v>138.555616350379</v>
      </c>
      <c r="AD17" t="n">
        <v>111949.5860702996</v>
      </c>
      <c r="AE17" t="n">
        <v>153174.362528488</v>
      </c>
      <c r="AF17" t="n">
        <v>3.044389374262013e-06</v>
      </c>
      <c r="AG17" t="n">
        <v>7</v>
      </c>
      <c r="AH17" t="n">
        <v>138555.616350379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13.5665</v>
      </c>
      <c r="E18" t="n">
        <v>7.37</v>
      </c>
      <c r="F18" t="n">
        <v>4.21</v>
      </c>
      <c r="G18" t="n">
        <v>25.24</v>
      </c>
      <c r="H18" t="n">
        <v>0.37</v>
      </c>
      <c r="I18" t="n">
        <v>10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62.89</v>
      </c>
      <c r="Q18" t="n">
        <v>203.61</v>
      </c>
      <c r="R18" t="n">
        <v>19.06</v>
      </c>
      <c r="S18" t="n">
        <v>13.05</v>
      </c>
      <c r="T18" t="n">
        <v>2682.55</v>
      </c>
      <c r="U18" t="n">
        <v>0.68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111.2758472259876</v>
      </c>
      <c r="AB18" t="n">
        <v>152.2525233184408</v>
      </c>
      <c r="AC18" t="n">
        <v>137.7217561807289</v>
      </c>
      <c r="AD18" t="n">
        <v>111275.8472259876</v>
      </c>
      <c r="AE18" t="n">
        <v>152252.5233184408</v>
      </c>
      <c r="AF18" t="n">
        <v>3.075721308425162e-06</v>
      </c>
      <c r="AG18" t="n">
        <v>7</v>
      </c>
      <c r="AH18" t="n">
        <v>137721.7561807289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13.6137</v>
      </c>
      <c r="E19" t="n">
        <v>7.35</v>
      </c>
      <c r="F19" t="n">
        <v>4.18</v>
      </c>
      <c r="G19" t="n">
        <v>25.09</v>
      </c>
      <c r="H19" t="n">
        <v>0.39</v>
      </c>
      <c r="I19" t="n">
        <v>10</v>
      </c>
      <c r="J19" t="n">
        <v>240.02</v>
      </c>
      <c r="K19" t="n">
        <v>57.72</v>
      </c>
      <c r="L19" t="n">
        <v>5.25</v>
      </c>
      <c r="M19" t="n">
        <v>8</v>
      </c>
      <c r="N19" t="n">
        <v>57.04</v>
      </c>
      <c r="O19" t="n">
        <v>29836.09</v>
      </c>
      <c r="P19" t="n">
        <v>62.37</v>
      </c>
      <c r="Q19" t="n">
        <v>203.57</v>
      </c>
      <c r="R19" t="n">
        <v>18.41</v>
      </c>
      <c r="S19" t="n">
        <v>13.05</v>
      </c>
      <c r="T19" t="n">
        <v>2362.35</v>
      </c>
      <c r="U19" t="n">
        <v>0.71</v>
      </c>
      <c r="V19" t="n">
        <v>0.89</v>
      </c>
      <c r="W19" t="n">
        <v>0.06</v>
      </c>
      <c r="X19" t="n">
        <v>0.14</v>
      </c>
      <c r="Y19" t="n">
        <v>1</v>
      </c>
      <c r="Z19" t="n">
        <v>10</v>
      </c>
      <c r="AA19" t="n">
        <v>110.8845708478094</v>
      </c>
      <c r="AB19" t="n">
        <v>151.717161715922</v>
      </c>
      <c r="AC19" t="n">
        <v>137.2374887381697</v>
      </c>
      <c r="AD19" t="n">
        <v>110884.5708478094</v>
      </c>
      <c r="AE19" t="n">
        <v>151717.161715922</v>
      </c>
      <c r="AF19" t="n">
        <v>3.086422229499696e-06</v>
      </c>
      <c r="AG19" t="n">
        <v>7</v>
      </c>
      <c r="AH19" t="n">
        <v>137237.4887381697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13.4912</v>
      </c>
      <c r="E20" t="n">
        <v>7.41</v>
      </c>
      <c r="F20" t="n">
        <v>4.25</v>
      </c>
      <c r="G20" t="n">
        <v>25.49</v>
      </c>
      <c r="H20" t="n">
        <v>0.41</v>
      </c>
      <c r="I20" t="n">
        <v>10</v>
      </c>
      <c r="J20" t="n">
        <v>240.45</v>
      </c>
      <c r="K20" t="n">
        <v>57.72</v>
      </c>
      <c r="L20" t="n">
        <v>5.5</v>
      </c>
      <c r="M20" t="n">
        <v>8</v>
      </c>
      <c r="N20" t="n">
        <v>57.23</v>
      </c>
      <c r="O20" t="n">
        <v>29890.04</v>
      </c>
      <c r="P20" t="n">
        <v>63.23</v>
      </c>
      <c r="Q20" t="n">
        <v>203.59</v>
      </c>
      <c r="R20" t="n">
        <v>20.57</v>
      </c>
      <c r="S20" t="n">
        <v>13.05</v>
      </c>
      <c r="T20" t="n">
        <v>3440.3</v>
      </c>
      <c r="U20" t="n">
        <v>0.63</v>
      </c>
      <c r="V20" t="n">
        <v>0.88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111.691208053668</v>
      </c>
      <c r="AB20" t="n">
        <v>152.8208383272991</v>
      </c>
      <c r="AC20" t="n">
        <v>138.2358320027771</v>
      </c>
      <c r="AD20" t="n">
        <v>111691.208053668</v>
      </c>
      <c r="AE20" t="n">
        <v>152820.8383272991</v>
      </c>
      <c r="AF20" t="n">
        <v>3.058649711880407e-06</v>
      </c>
      <c r="AG20" t="n">
        <v>7</v>
      </c>
      <c r="AH20" t="n">
        <v>138235.8320027771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13.6602</v>
      </c>
      <c r="E21" t="n">
        <v>7.32</v>
      </c>
      <c r="F21" t="n">
        <v>4.2</v>
      </c>
      <c r="G21" t="n">
        <v>28.01</v>
      </c>
      <c r="H21" t="n">
        <v>0.42</v>
      </c>
      <c r="I21" t="n">
        <v>9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62.38</v>
      </c>
      <c r="Q21" t="n">
        <v>203.58</v>
      </c>
      <c r="R21" t="n">
        <v>19.14</v>
      </c>
      <c r="S21" t="n">
        <v>13.05</v>
      </c>
      <c r="T21" t="n">
        <v>2731.37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110.8159409173643</v>
      </c>
      <c r="AB21" t="n">
        <v>151.6232592173483</v>
      </c>
      <c r="AC21" t="n">
        <v>137.1525481622668</v>
      </c>
      <c r="AD21" t="n">
        <v>110815.9409173643</v>
      </c>
      <c r="AE21" t="n">
        <v>151623.2592173483</v>
      </c>
      <c r="AF21" t="n">
        <v>3.096964450473548e-06</v>
      </c>
      <c r="AG21" t="n">
        <v>7</v>
      </c>
      <c r="AH21" t="n">
        <v>137152.5481622668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13.6591</v>
      </c>
      <c r="E22" t="n">
        <v>7.32</v>
      </c>
      <c r="F22" t="n">
        <v>4.2</v>
      </c>
      <c r="G22" t="n">
        <v>28.01</v>
      </c>
      <c r="H22" t="n">
        <v>0.44</v>
      </c>
      <c r="I22" t="n">
        <v>9</v>
      </c>
      <c r="J22" t="n">
        <v>241.33</v>
      </c>
      <c r="K22" t="n">
        <v>57.72</v>
      </c>
      <c r="L22" t="n">
        <v>6</v>
      </c>
      <c r="M22" t="n">
        <v>7</v>
      </c>
      <c r="N22" t="n">
        <v>57.6</v>
      </c>
      <c r="O22" t="n">
        <v>29997.9</v>
      </c>
      <c r="P22" t="n">
        <v>62.39</v>
      </c>
      <c r="Q22" t="n">
        <v>203.6</v>
      </c>
      <c r="R22" t="n">
        <v>19.06</v>
      </c>
      <c r="S22" t="n">
        <v>13.05</v>
      </c>
      <c r="T22" t="n">
        <v>2689.05</v>
      </c>
      <c r="U22" t="n">
        <v>0.68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110.8226507391952</v>
      </c>
      <c r="AB22" t="n">
        <v>151.6324398915937</v>
      </c>
      <c r="AC22" t="n">
        <v>137.1608526458474</v>
      </c>
      <c r="AD22" t="n">
        <v>110822.6507391952</v>
      </c>
      <c r="AE22" t="n">
        <v>151632.4398915937</v>
      </c>
      <c r="AF22" t="n">
        <v>3.096715064601049e-06</v>
      </c>
      <c r="AG22" t="n">
        <v>7</v>
      </c>
      <c r="AH22" t="n">
        <v>137160.8526458474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13.6483</v>
      </c>
      <c r="E23" t="n">
        <v>7.33</v>
      </c>
      <c r="F23" t="n">
        <v>4.21</v>
      </c>
      <c r="G23" t="n">
        <v>28.05</v>
      </c>
      <c r="H23" t="n">
        <v>0.46</v>
      </c>
      <c r="I23" t="n">
        <v>9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62.31</v>
      </c>
      <c r="Q23" t="n">
        <v>203.56</v>
      </c>
      <c r="R23" t="n">
        <v>19.25</v>
      </c>
      <c r="S23" t="n">
        <v>13.05</v>
      </c>
      <c r="T23" t="n">
        <v>2785.96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110.8389756178388</v>
      </c>
      <c r="AB23" t="n">
        <v>151.6547763107567</v>
      </c>
      <c r="AC23" t="n">
        <v>137.1810573085148</v>
      </c>
      <c r="AD23" t="n">
        <v>110838.9756178388</v>
      </c>
      <c r="AE23" t="n">
        <v>151654.7763107567</v>
      </c>
      <c r="AF23" t="n">
        <v>3.094266548761961e-06</v>
      </c>
      <c r="AG23" t="n">
        <v>7</v>
      </c>
      <c r="AH23" t="n">
        <v>137181.0573085148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13.7862</v>
      </c>
      <c r="E24" t="n">
        <v>7.25</v>
      </c>
      <c r="F24" t="n">
        <v>4.18</v>
      </c>
      <c r="G24" t="n">
        <v>31.35</v>
      </c>
      <c r="H24" t="n">
        <v>0.48</v>
      </c>
      <c r="I24" t="n">
        <v>8</v>
      </c>
      <c r="J24" t="n">
        <v>242.2</v>
      </c>
      <c r="K24" t="n">
        <v>57.72</v>
      </c>
      <c r="L24" t="n">
        <v>6.5</v>
      </c>
      <c r="M24" t="n">
        <v>6</v>
      </c>
      <c r="N24" t="n">
        <v>57.98</v>
      </c>
      <c r="O24" t="n">
        <v>30106.03</v>
      </c>
      <c r="P24" t="n">
        <v>61.76</v>
      </c>
      <c r="Q24" t="n">
        <v>203.57</v>
      </c>
      <c r="R24" t="n">
        <v>18.38</v>
      </c>
      <c r="S24" t="n">
        <v>13.05</v>
      </c>
      <c r="T24" t="n">
        <v>2357.37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110.219423146022</v>
      </c>
      <c r="AB24" t="n">
        <v>150.8070772860913</v>
      </c>
      <c r="AC24" t="n">
        <v>136.4142614890102</v>
      </c>
      <c r="AD24" t="n">
        <v>110219.423146022</v>
      </c>
      <c r="AE24" t="n">
        <v>150807.0772860913</v>
      </c>
      <c r="AF24" t="n">
        <v>3.125530468596245e-06</v>
      </c>
      <c r="AG24" t="n">
        <v>7</v>
      </c>
      <c r="AH24" t="n">
        <v>136414.2614890102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13.7878</v>
      </c>
      <c r="E25" t="n">
        <v>7.25</v>
      </c>
      <c r="F25" t="n">
        <v>4.18</v>
      </c>
      <c r="G25" t="n">
        <v>31.35</v>
      </c>
      <c r="H25" t="n">
        <v>0.49</v>
      </c>
      <c r="I25" t="n">
        <v>8</v>
      </c>
      <c r="J25" t="n">
        <v>242.64</v>
      </c>
      <c r="K25" t="n">
        <v>57.72</v>
      </c>
      <c r="L25" t="n">
        <v>6.75</v>
      </c>
      <c r="M25" t="n">
        <v>6</v>
      </c>
      <c r="N25" t="n">
        <v>58.17</v>
      </c>
      <c r="O25" t="n">
        <v>30160.2</v>
      </c>
      <c r="P25" t="n">
        <v>61.53</v>
      </c>
      <c r="Q25" t="n">
        <v>203.57</v>
      </c>
      <c r="R25" t="n">
        <v>18.32</v>
      </c>
      <c r="S25" t="n">
        <v>13.05</v>
      </c>
      <c r="T25" t="n">
        <v>2327.39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110.1247851648236</v>
      </c>
      <c r="AB25" t="n">
        <v>150.6775894250827</v>
      </c>
      <c r="AC25" t="n">
        <v>136.2971317677189</v>
      </c>
      <c r="AD25" t="n">
        <v>110124.7851648236</v>
      </c>
      <c r="AE25" t="n">
        <v>150677.5894250827</v>
      </c>
      <c r="AF25" t="n">
        <v>3.125893211683518e-06</v>
      </c>
      <c r="AG25" t="n">
        <v>7</v>
      </c>
      <c r="AH25" t="n">
        <v>136297.1317677189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13.7767</v>
      </c>
      <c r="E26" t="n">
        <v>7.26</v>
      </c>
      <c r="F26" t="n">
        <v>4.19</v>
      </c>
      <c r="G26" t="n">
        <v>31.39</v>
      </c>
      <c r="H26" t="n">
        <v>0.51</v>
      </c>
      <c r="I26" t="n">
        <v>8</v>
      </c>
      <c r="J26" t="n">
        <v>243.08</v>
      </c>
      <c r="K26" t="n">
        <v>57.72</v>
      </c>
      <c r="L26" t="n">
        <v>7</v>
      </c>
      <c r="M26" t="n">
        <v>6</v>
      </c>
      <c r="N26" t="n">
        <v>58.36</v>
      </c>
      <c r="O26" t="n">
        <v>30214.44</v>
      </c>
      <c r="P26" t="n">
        <v>61.4</v>
      </c>
      <c r="Q26" t="n">
        <v>203.56</v>
      </c>
      <c r="R26" t="n">
        <v>18.53</v>
      </c>
      <c r="S26" t="n">
        <v>13.05</v>
      </c>
      <c r="T26" t="n">
        <v>2431.86</v>
      </c>
      <c r="U26" t="n">
        <v>0.7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110.1213822019961</v>
      </c>
      <c r="AB26" t="n">
        <v>150.672933341214</v>
      </c>
      <c r="AC26" t="n">
        <v>136.2929200539597</v>
      </c>
      <c r="AD26" t="n">
        <v>110121.3822019961</v>
      </c>
      <c r="AE26" t="n">
        <v>150672.933341214</v>
      </c>
      <c r="AF26" t="n">
        <v>3.123376681515566e-06</v>
      </c>
      <c r="AG26" t="n">
        <v>7</v>
      </c>
      <c r="AH26" t="n">
        <v>136292.9200539597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13.9254</v>
      </c>
      <c r="E27" t="n">
        <v>7.18</v>
      </c>
      <c r="F27" t="n">
        <v>4.15</v>
      </c>
      <c r="G27" t="n">
        <v>35.6</v>
      </c>
      <c r="H27" t="n">
        <v>0.53</v>
      </c>
      <c r="I27" t="n">
        <v>7</v>
      </c>
      <c r="J27" t="n">
        <v>243.52</v>
      </c>
      <c r="K27" t="n">
        <v>57.72</v>
      </c>
      <c r="L27" t="n">
        <v>7.25</v>
      </c>
      <c r="M27" t="n">
        <v>5</v>
      </c>
      <c r="N27" t="n">
        <v>58.55</v>
      </c>
      <c r="O27" t="n">
        <v>30268.74</v>
      </c>
      <c r="P27" t="n">
        <v>60.64</v>
      </c>
      <c r="Q27" t="n">
        <v>203.58</v>
      </c>
      <c r="R27" t="n">
        <v>17.51</v>
      </c>
      <c r="S27" t="n">
        <v>13.05</v>
      </c>
      <c r="T27" t="n">
        <v>1924.7</v>
      </c>
      <c r="U27" t="n">
        <v>0.75</v>
      </c>
      <c r="V27" t="n">
        <v>0.9</v>
      </c>
      <c r="W27" t="n">
        <v>0.07000000000000001</v>
      </c>
      <c r="X27" t="n">
        <v>0.11</v>
      </c>
      <c r="Y27" t="n">
        <v>1</v>
      </c>
      <c r="Z27" t="n">
        <v>10</v>
      </c>
      <c r="AA27" t="n">
        <v>109.3863426856933</v>
      </c>
      <c r="AB27" t="n">
        <v>149.6672198473541</v>
      </c>
      <c r="AC27" t="n">
        <v>135.3831904444257</v>
      </c>
      <c r="AD27" t="n">
        <v>109386.3426856933</v>
      </c>
      <c r="AE27" t="n">
        <v>149667.2198473541</v>
      </c>
      <c r="AF27" t="n">
        <v>3.157089117188939e-06</v>
      </c>
      <c r="AG27" t="n">
        <v>7</v>
      </c>
      <c r="AH27" t="n">
        <v>135383.1904444257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13.9752</v>
      </c>
      <c r="E28" t="n">
        <v>7.16</v>
      </c>
      <c r="F28" t="n">
        <v>4.13</v>
      </c>
      <c r="G28" t="n">
        <v>35.38</v>
      </c>
      <c r="H28" t="n">
        <v>0.55</v>
      </c>
      <c r="I28" t="n">
        <v>7</v>
      </c>
      <c r="J28" t="n">
        <v>243.96</v>
      </c>
      <c r="K28" t="n">
        <v>57.72</v>
      </c>
      <c r="L28" t="n">
        <v>7.5</v>
      </c>
      <c r="M28" t="n">
        <v>5</v>
      </c>
      <c r="N28" t="n">
        <v>58.74</v>
      </c>
      <c r="O28" t="n">
        <v>30323.11</v>
      </c>
      <c r="P28" t="n">
        <v>60.23</v>
      </c>
      <c r="Q28" t="n">
        <v>203.58</v>
      </c>
      <c r="R28" t="n">
        <v>16.67</v>
      </c>
      <c r="S28" t="n">
        <v>13.05</v>
      </c>
      <c r="T28" t="n">
        <v>1505.89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109.0693063036117</v>
      </c>
      <c r="AB28" t="n">
        <v>149.2334366827323</v>
      </c>
      <c r="AC28" t="n">
        <v>134.9908069362168</v>
      </c>
      <c r="AD28" t="n">
        <v>109069.3063036117</v>
      </c>
      <c r="AE28" t="n">
        <v>149233.4366827323</v>
      </c>
      <c r="AF28" t="n">
        <v>3.168379495780291e-06</v>
      </c>
      <c r="AG28" t="n">
        <v>7</v>
      </c>
      <c r="AH28" t="n">
        <v>134990.8069362168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13.927</v>
      </c>
      <c r="E29" t="n">
        <v>7.18</v>
      </c>
      <c r="F29" t="n">
        <v>4.15</v>
      </c>
      <c r="G29" t="n">
        <v>35.59</v>
      </c>
      <c r="H29" t="n">
        <v>0.5600000000000001</v>
      </c>
      <c r="I29" t="n">
        <v>7</v>
      </c>
      <c r="J29" t="n">
        <v>244.41</v>
      </c>
      <c r="K29" t="n">
        <v>57.72</v>
      </c>
      <c r="L29" t="n">
        <v>7.75</v>
      </c>
      <c r="M29" t="n">
        <v>5</v>
      </c>
      <c r="N29" t="n">
        <v>58.93</v>
      </c>
      <c r="O29" t="n">
        <v>30377.55</v>
      </c>
      <c r="P29" t="n">
        <v>60.56</v>
      </c>
      <c r="Q29" t="n">
        <v>203.56</v>
      </c>
      <c r="R29" t="n">
        <v>17.62</v>
      </c>
      <c r="S29" t="n">
        <v>13.05</v>
      </c>
      <c r="T29" t="n">
        <v>1977.76</v>
      </c>
      <c r="U29" t="n">
        <v>0.74</v>
      </c>
      <c r="V29" t="n">
        <v>0.9</v>
      </c>
      <c r="W29" t="n">
        <v>0.06</v>
      </c>
      <c r="X29" t="n">
        <v>0.11</v>
      </c>
      <c r="Y29" t="n">
        <v>1</v>
      </c>
      <c r="Z29" t="n">
        <v>10</v>
      </c>
      <c r="AA29" t="n">
        <v>109.3513586371985</v>
      </c>
      <c r="AB29" t="n">
        <v>149.6193531288164</v>
      </c>
      <c r="AC29" t="n">
        <v>135.3398920583238</v>
      </c>
      <c r="AD29" t="n">
        <v>109351.3586371985</v>
      </c>
      <c r="AE29" t="n">
        <v>149619.3531288164</v>
      </c>
      <c r="AF29" t="n">
        <v>3.157451860276212e-06</v>
      </c>
      <c r="AG29" t="n">
        <v>7</v>
      </c>
      <c r="AH29" t="n">
        <v>135339.8920583238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13.8975</v>
      </c>
      <c r="E30" t="n">
        <v>7.2</v>
      </c>
      <c r="F30" t="n">
        <v>4.17</v>
      </c>
      <c r="G30" t="n">
        <v>35.72</v>
      </c>
      <c r="H30" t="n">
        <v>0.58</v>
      </c>
      <c r="I30" t="n">
        <v>7</v>
      </c>
      <c r="J30" t="n">
        <v>244.85</v>
      </c>
      <c r="K30" t="n">
        <v>57.72</v>
      </c>
      <c r="L30" t="n">
        <v>8</v>
      </c>
      <c r="M30" t="n">
        <v>5</v>
      </c>
      <c r="N30" t="n">
        <v>59.12</v>
      </c>
      <c r="O30" t="n">
        <v>30432.06</v>
      </c>
      <c r="P30" t="n">
        <v>60.7</v>
      </c>
      <c r="Q30" t="n">
        <v>203.56</v>
      </c>
      <c r="R30" t="n">
        <v>18.02</v>
      </c>
      <c r="S30" t="n">
        <v>13.05</v>
      </c>
      <c r="T30" t="n">
        <v>2182.21</v>
      </c>
      <c r="U30" t="n">
        <v>0.72</v>
      </c>
      <c r="V30" t="n">
        <v>0.9</v>
      </c>
      <c r="W30" t="n">
        <v>0.07000000000000001</v>
      </c>
      <c r="X30" t="n">
        <v>0.13</v>
      </c>
      <c r="Y30" t="n">
        <v>1</v>
      </c>
      <c r="Z30" t="n">
        <v>10</v>
      </c>
      <c r="AA30" t="n">
        <v>109.5170167860998</v>
      </c>
      <c r="AB30" t="n">
        <v>149.8460139164646</v>
      </c>
      <c r="AC30" t="n">
        <v>135.5449206585195</v>
      </c>
      <c r="AD30" t="n">
        <v>109517.0167860998</v>
      </c>
      <c r="AE30" t="n">
        <v>149846.0139164646</v>
      </c>
      <c r="AF30" t="n">
        <v>3.150763784604628e-06</v>
      </c>
      <c r="AG30" t="n">
        <v>7</v>
      </c>
      <c r="AH30" t="n">
        <v>135544.9206585195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13.9082</v>
      </c>
      <c r="E31" t="n">
        <v>7.19</v>
      </c>
      <c r="F31" t="n">
        <v>4.16</v>
      </c>
      <c r="G31" t="n">
        <v>35.68</v>
      </c>
      <c r="H31" t="n">
        <v>0.6</v>
      </c>
      <c r="I31" t="n">
        <v>7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60.32</v>
      </c>
      <c r="Q31" t="n">
        <v>203.56</v>
      </c>
      <c r="R31" t="n">
        <v>17.89</v>
      </c>
      <c r="S31" t="n">
        <v>13.05</v>
      </c>
      <c r="T31" t="n">
        <v>2115.05</v>
      </c>
      <c r="U31" t="n">
        <v>0.73</v>
      </c>
      <c r="V31" t="n">
        <v>0.9</v>
      </c>
      <c r="W31" t="n">
        <v>0.06</v>
      </c>
      <c r="X31" t="n">
        <v>0.12</v>
      </c>
      <c r="Y31" t="n">
        <v>1</v>
      </c>
      <c r="Z31" t="n">
        <v>10</v>
      </c>
      <c r="AA31" t="n">
        <v>109.3222574187473</v>
      </c>
      <c r="AB31" t="n">
        <v>149.5795355578763</v>
      </c>
      <c r="AC31" t="n">
        <v>135.30387462047</v>
      </c>
      <c r="AD31" t="n">
        <v>109322.2574187473</v>
      </c>
      <c r="AE31" t="n">
        <v>149579.5355578763</v>
      </c>
      <c r="AF31" t="n">
        <v>3.153189629000762e-06</v>
      </c>
      <c r="AG31" t="n">
        <v>7</v>
      </c>
      <c r="AH31" t="n">
        <v>135303.87462047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13.8969</v>
      </c>
      <c r="E32" t="n">
        <v>7.2</v>
      </c>
      <c r="F32" t="n">
        <v>4.17</v>
      </c>
      <c r="G32" t="n">
        <v>35.73</v>
      </c>
      <c r="H32" t="n">
        <v>0.62</v>
      </c>
      <c r="I32" t="n">
        <v>7</v>
      </c>
      <c r="J32" t="n">
        <v>245.73</v>
      </c>
      <c r="K32" t="n">
        <v>57.72</v>
      </c>
      <c r="L32" t="n">
        <v>8.5</v>
      </c>
      <c r="M32" t="n">
        <v>5</v>
      </c>
      <c r="N32" t="n">
        <v>59.51</v>
      </c>
      <c r="O32" t="n">
        <v>30541.29</v>
      </c>
      <c r="P32" t="n">
        <v>60.13</v>
      </c>
      <c r="Q32" t="n">
        <v>203.56</v>
      </c>
      <c r="R32" t="n">
        <v>17.99</v>
      </c>
      <c r="S32" t="n">
        <v>13.05</v>
      </c>
      <c r="T32" t="n">
        <v>2167.48</v>
      </c>
      <c r="U32" t="n">
        <v>0.73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109.2952127744537</v>
      </c>
      <c r="AB32" t="n">
        <v>149.5425318824282</v>
      </c>
      <c r="AC32" t="n">
        <v>135.2704025238717</v>
      </c>
      <c r="AD32" t="n">
        <v>109295.2127744537</v>
      </c>
      <c r="AE32" t="n">
        <v>149542.5318824282</v>
      </c>
      <c r="AF32" t="n">
        <v>3.150627755946901e-06</v>
      </c>
      <c r="AG32" t="n">
        <v>7</v>
      </c>
      <c r="AH32" t="n">
        <v>135270.4025238717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14.0406</v>
      </c>
      <c r="E33" t="n">
        <v>7.12</v>
      </c>
      <c r="F33" t="n">
        <v>4.14</v>
      </c>
      <c r="G33" t="n">
        <v>41.4</v>
      </c>
      <c r="H33" t="n">
        <v>0.63</v>
      </c>
      <c r="I33" t="n">
        <v>6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59.58</v>
      </c>
      <c r="Q33" t="n">
        <v>203.56</v>
      </c>
      <c r="R33" t="n">
        <v>17.12</v>
      </c>
      <c r="S33" t="n">
        <v>13.05</v>
      </c>
      <c r="T33" t="n">
        <v>1734</v>
      </c>
      <c r="U33" t="n">
        <v>0.76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108.6886948435796</v>
      </c>
      <c r="AB33" t="n">
        <v>148.7126672917241</v>
      </c>
      <c r="AC33" t="n">
        <v>134.5197390449818</v>
      </c>
      <c r="AD33" t="n">
        <v>108688.6948435796</v>
      </c>
      <c r="AE33" t="n">
        <v>148712.6672917241</v>
      </c>
      <c r="AF33" t="n">
        <v>3.183206619472548e-06</v>
      </c>
      <c r="AG33" t="n">
        <v>7</v>
      </c>
      <c r="AH33" t="n">
        <v>134519.7390449818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14.0367</v>
      </c>
      <c r="E34" t="n">
        <v>7.12</v>
      </c>
      <c r="F34" t="n">
        <v>4.14</v>
      </c>
      <c r="G34" t="n">
        <v>41.42</v>
      </c>
      <c r="H34" t="n">
        <v>0.65</v>
      </c>
      <c r="I34" t="n">
        <v>6</v>
      </c>
      <c r="J34" t="n">
        <v>246.62</v>
      </c>
      <c r="K34" t="n">
        <v>57.72</v>
      </c>
      <c r="L34" t="n">
        <v>9</v>
      </c>
      <c r="M34" t="n">
        <v>4</v>
      </c>
      <c r="N34" t="n">
        <v>59.9</v>
      </c>
      <c r="O34" t="n">
        <v>30650.8</v>
      </c>
      <c r="P34" t="n">
        <v>59.68</v>
      </c>
      <c r="Q34" t="n">
        <v>203.56</v>
      </c>
      <c r="R34" t="n">
        <v>17.19</v>
      </c>
      <c r="S34" t="n">
        <v>13.05</v>
      </c>
      <c r="T34" t="n">
        <v>1770.84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108.7362771663697</v>
      </c>
      <c r="AB34" t="n">
        <v>148.7777715249495</v>
      </c>
      <c r="AC34" t="n">
        <v>134.5786298215626</v>
      </c>
      <c r="AD34" t="n">
        <v>108736.2771663697</v>
      </c>
      <c r="AE34" t="n">
        <v>148777.7715249495</v>
      </c>
      <c r="AF34" t="n">
        <v>3.182322433197321e-06</v>
      </c>
      <c r="AG34" t="n">
        <v>7</v>
      </c>
      <c r="AH34" t="n">
        <v>134578.6298215626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14.0417</v>
      </c>
      <c r="E35" t="n">
        <v>7.12</v>
      </c>
      <c r="F35" t="n">
        <v>4.14</v>
      </c>
      <c r="G35" t="n">
        <v>41.39</v>
      </c>
      <c r="H35" t="n">
        <v>0.67</v>
      </c>
      <c r="I35" t="n">
        <v>6</v>
      </c>
      <c r="J35" t="n">
        <v>247.07</v>
      </c>
      <c r="K35" t="n">
        <v>57.72</v>
      </c>
      <c r="L35" t="n">
        <v>9.25</v>
      </c>
      <c r="M35" t="n">
        <v>4</v>
      </c>
      <c r="N35" t="n">
        <v>60.09</v>
      </c>
      <c r="O35" t="n">
        <v>30705.66</v>
      </c>
      <c r="P35" t="n">
        <v>59.58</v>
      </c>
      <c r="Q35" t="n">
        <v>203.56</v>
      </c>
      <c r="R35" t="n">
        <v>17.09</v>
      </c>
      <c r="S35" t="n">
        <v>13.05</v>
      </c>
      <c r="T35" t="n">
        <v>1721.66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108.6862100610376</v>
      </c>
      <c r="AB35" t="n">
        <v>148.7092675026293</v>
      </c>
      <c r="AC35" t="n">
        <v>134.5166637269866</v>
      </c>
      <c r="AD35" t="n">
        <v>108686.2100610376</v>
      </c>
      <c r="AE35" t="n">
        <v>148709.2675026293</v>
      </c>
      <c r="AF35" t="n">
        <v>3.183456005345048e-06</v>
      </c>
      <c r="AG35" t="n">
        <v>7</v>
      </c>
      <c r="AH35" t="n">
        <v>134516.6637269866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14.0466</v>
      </c>
      <c r="E36" t="n">
        <v>7.12</v>
      </c>
      <c r="F36" t="n">
        <v>4.14</v>
      </c>
      <c r="G36" t="n">
        <v>41.37</v>
      </c>
      <c r="H36" t="n">
        <v>0.68</v>
      </c>
      <c r="I36" t="n">
        <v>6</v>
      </c>
      <c r="J36" t="n">
        <v>247.51</v>
      </c>
      <c r="K36" t="n">
        <v>57.72</v>
      </c>
      <c r="L36" t="n">
        <v>9.5</v>
      </c>
      <c r="M36" t="n">
        <v>4</v>
      </c>
      <c r="N36" t="n">
        <v>60.29</v>
      </c>
      <c r="O36" t="n">
        <v>30760.6</v>
      </c>
      <c r="P36" t="n">
        <v>59.52</v>
      </c>
      <c r="Q36" t="n">
        <v>203.56</v>
      </c>
      <c r="R36" t="n">
        <v>16.95</v>
      </c>
      <c r="S36" t="n">
        <v>13.05</v>
      </c>
      <c r="T36" t="n">
        <v>1649.76</v>
      </c>
      <c r="U36" t="n">
        <v>0.77</v>
      </c>
      <c r="V36" t="n">
        <v>0.9</v>
      </c>
      <c r="W36" t="n">
        <v>0.07000000000000001</v>
      </c>
      <c r="X36" t="n">
        <v>0.1</v>
      </c>
      <c r="Y36" t="n">
        <v>1</v>
      </c>
      <c r="Z36" t="n">
        <v>10</v>
      </c>
      <c r="AA36" t="n">
        <v>108.6519009062868</v>
      </c>
      <c r="AB36" t="n">
        <v>148.6623242034862</v>
      </c>
      <c r="AC36" t="n">
        <v>134.4742006304284</v>
      </c>
      <c r="AD36" t="n">
        <v>108651.9009062868</v>
      </c>
      <c r="AE36" t="n">
        <v>148662.3242034862</v>
      </c>
      <c r="AF36" t="n">
        <v>3.18456690604982e-06</v>
      </c>
      <c r="AG36" t="n">
        <v>7</v>
      </c>
      <c r="AH36" t="n">
        <v>134474.2006304284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14.0812</v>
      </c>
      <c r="E37" t="n">
        <v>7.1</v>
      </c>
      <c r="F37" t="n">
        <v>4.12</v>
      </c>
      <c r="G37" t="n">
        <v>41.19</v>
      </c>
      <c r="H37" t="n">
        <v>0.7</v>
      </c>
      <c r="I37" t="n">
        <v>6</v>
      </c>
      <c r="J37" t="n">
        <v>247.96</v>
      </c>
      <c r="K37" t="n">
        <v>57.72</v>
      </c>
      <c r="L37" t="n">
        <v>9.75</v>
      </c>
      <c r="M37" t="n">
        <v>4</v>
      </c>
      <c r="N37" t="n">
        <v>60.48</v>
      </c>
      <c r="O37" t="n">
        <v>30815.6</v>
      </c>
      <c r="P37" t="n">
        <v>59</v>
      </c>
      <c r="Q37" t="n">
        <v>203.56</v>
      </c>
      <c r="R37" t="n">
        <v>16.41</v>
      </c>
      <c r="S37" t="n">
        <v>13.05</v>
      </c>
      <c r="T37" t="n">
        <v>1381.21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108.3315360153413</v>
      </c>
      <c r="AB37" t="n">
        <v>148.2239868261933</v>
      </c>
      <c r="AC37" t="n">
        <v>134.0776975572138</v>
      </c>
      <c r="AD37" t="n">
        <v>108331.5360153413</v>
      </c>
      <c r="AE37" t="n">
        <v>148223.9868261933</v>
      </c>
      <c r="AF37" t="n">
        <v>3.192411225312084e-06</v>
      </c>
      <c r="AG37" t="n">
        <v>7</v>
      </c>
      <c r="AH37" t="n">
        <v>134077.6975572138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14.0543</v>
      </c>
      <c r="E38" t="n">
        <v>7.12</v>
      </c>
      <c r="F38" t="n">
        <v>4.13</v>
      </c>
      <c r="G38" t="n">
        <v>41.33</v>
      </c>
      <c r="H38" t="n">
        <v>0.72</v>
      </c>
      <c r="I38" t="n">
        <v>6</v>
      </c>
      <c r="J38" t="n">
        <v>248.4</v>
      </c>
      <c r="K38" t="n">
        <v>57.72</v>
      </c>
      <c r="L38" t="n">
        <v>10</v>
      </c>
      <c r="M38" t="n">
        <v>4</v>
      </c>
      <c r="N38" t="n">
        <v>60.68</v>
      </c>
      <c r="O38" t="n">
        <v>30870.67</v>
      </c>
      <c r="P38" t="n">
        <v>58.91</v>
      </c>
      <c r="Q38" t="n">
        <v>203.56</v>
      </c>
      <c r="R38" t="n">
        <v>16.97</v>
      </c>
      <c r="S38" t="n">
        <v>13.05</v>
      </c>
      <c r="T38" t="n">
        <v>1661.28</v>
      </c>
      <c r="U38" t="n">
        <v>0.77</v>
      </c>
      <c r="V38" t="n">
        <v>0.9</v>
      </c>
      <c r="W38" t="n">
        <v>0.06</v>
      </c>
      <c r="X38" t="n">
        <v>0.09</v>
      </c>
      <c r="Y38" t="n">
        <v>1</v>
      </c>
      <c r="Z38" t="n">
        <v>10</v>
      </c>
      <c r="AA38" t="n">
        <v>108.3775293443783</v>
      </c>
      <c r="AB38" t="n">
        <v>148.2869169280642</v>
      </c>
      <c r="AC38" t="n">
        <v>134.1346216984851</v>
      </c>
      <c r="AD38" t="n">
        <v>108377.5293443783</v>
      </c>
      <c r="AE38" t="n">
        <v>148286.9169280642</v>
      </c>
      <c r="AF38" t="n">
        <v>3.186312607157317e-06</v>
      </c>
      <c r="AG38" t="n">
        <v>7</v>
      </c>
      <c r="AH38" t="n">
        <v>134134.6216984851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14.0209</v>
      </c>
      <c r="E39" t="n">
        <v>7.13</v>
      </c>
      <c r="F39" t="n">
        <v>4.15</v>
      </c>
      <c r="G39" t="n">
        <v>41.5</v>
      </c>
      <c r="H39" t="n">
        <v>0.73</v>
      </c>
      <c r="I39" t="n">
        <v>6</v>
      </c>
      <c r="J39" t="n">
        <v>248.85</v>
      </c>
      <c r="K39" t="n">
        <v>57.72</v>
      </c>
      <c r="L39" t="n">
        <v>10.25</v>
      </c>
      <c r="M39" t="n">
        <v>4</v>
      </c>
      <c r="N39" t="n">
        <v>60.88</v>
      </c>
      <c r="O39" t="n">
        <v>30925.82</v>
      </c>
      <c r="P39" t="n">
        <v>58.93</v>
      </c>
      <c r="Q39" t="n">
        <v>203.56</v>
      </c>
      <c r="R39" t="n">
        <v>17.48</v>
      </c>
      <c r="S39" t="n">
        <v>13.05</v>
      </c>
      <c r="T39" t="n">
        <v>1917.21</v>
      </c>
      <c r="U39" t="n">
        <v>0.75</v>
      </c>
      <c r="V39" t="n">
        <v>0.9</v>
      </c>
      <c r="W39" t="n">
        <v>0.06</v>
      </c>
      <c r="X39" t="n">
        <v>0.11</v>
      </c>
      <c r="Y39" t="n">
        <v>1</v>
      </c>
      <c r="Z39" t="n">
        <v>10</v>
      </c>
      <c r="AA39" t="n">
        <v>108.5018409449423</v>
      </c>
      <c r="AB39" t="n">
        <v>148.4570055441966</v>
      </c>
      <c r="AC39" t="n">
        <v>134.2884772958147</v>
      </c>
      <c r="AD39" t="n">
        <v>108501.8409449423</v>
      </c>
      <c r="AE39" t="n">
        <v>148457.0055441966</v>
      </c>
      <c r="AF39" t="n">
        <v>3.178740345210507e-06</v>
      </c>
      <c r="AG39" t="n">
        <v>7</v>
      </c>
      <c r="AH39" t="n">
        <v>134288.4772958147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14.1716</v>
      </c>
      <c r="E40" t="n">
        <v>7.06</v>
      </c>
      <c r="F40" t="n">
        <v>4.12</v>
      </c>
      <c r="G40" t="n">
        <v>49.44</v>
      </c>
      <c r="H40" t="n">
        <v>0.75</v>
      </c>
      <c r="I40" t="n">
        <v>5</v>
      </c>
      <c r="J40" t="n">
        <v>249.3</v>
      </c>
      <c r="K40" t="n">
        <v>57.72</v>
      </c>
      <c r="L40" t="n">
        <v>10.5</v>
      </c>
      <c r="M40" t="n">
        <v>3</v>
      </c>
      <c r="N40" t="n">
        <v>61.07</v>
      </c>
      <c r="O40" t="n">
        <v>30981.04</v>
      </c>
      <c r="P40" t="n">
        <v>58.23</v>
      </c>
      <c r="Q40" t="n">
        <v>203.6</v>
      </c>
      <c r="R40" t="n">
        <v>16.44</v>
      </c>
      <c r="S40" t="n">
        <v>13.05</v>
      </c>
      <c r="T40" t="n">
        <v>1398.14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107.835798660192</v>
      </c>
      <c r="AB40" t="n">
        <v>147.5456971064898</v>
      </c>
      <c r="AC40" t="n">
        <v>133.4641428563729</v>
      </c>
      <c r="AD40" t="n">
        <v>107835.798660192</v>
      </c>
      <c r="AE40" t="n">
        <v>147545.6971064898</v>
      </c>
      <c r="AF40" t="n">
        <v>3.212906209742971e-06</v>
      </c>
      <c r="AG40" t="n">
        <v>7</v>
      </c>
      <c r="AH40" t="n">
        <v>133464.142856373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14.1749</v>
      </c>
      <c r="E41" t="n">
        <v>7.05</v>
      </c>
      <c r="F41" t="n">
        <v>4.12</v>
      </c>
      <c r="G41" t="n">
        <v>49.42</v>
      </c>
      <c r="H41" t="n">
        <v>0.77</v>
      </c>
      <c r="I41" t="n">
        <v>5</v>
      </c>
      <c r="J41" t="n">
        <v>249.75</v>
      </c>
      <c r="K41" t="n">
        <v>57.72</v>
      </c>
      <c r="L41" t="n">
        <v>10.75</v>
      </c>
      <c r="M41" t="n">
        <v>3</v>
      </c>
      <c r="N41" t="n">
        <v>61.27</v>
      </c>
      <c r="O41" t="n">
        <v>31036.33</v>
      </c>
      <c r="P41" t="n">
        <v>58.18</v>
      </c>
      <c r="Q41" t="n">
        <v>203.56</v>
      </c>
      <c r="R41" t="n">
        <v>16.48</v>
      </c>
      <c r="S41" t="n">
        <v>13.05</v>
      </c>
      <c r="T41" t="n">
        <v>1417.77</v>
      </c>
      <c r="U41" t="n">
        <v>0.79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107.8094171630386</v>
      </c>
      <c r="AB41" t="n">
        <v>147.509600778215</v>
      </c>
      <c r="AC41" t="n">
        <v>133.4314915110072</v>
      </c>
      <c r="AD41" t="n">
        <v>107809.4171630386</v>
      </c>
      <c r="AE41" t="n">
        <v>147509.600778215</v>
      </c>
      <c r="AF41" t="n">
        <v>3.21365436736047e-06</v>
      </c>
      <c r="AG41" t="n">
        <v>7</v>
      </c>
      <c r="AH41" t="n">
        <v>133431.4915110072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14.1626</v>
      </c>
      <c r="E42" t="n">
        <v>7.06</v>
      </c>
      <c r="F42" t="n">
        <v>4.12</v>
      </c>
      <c r="G42" t="n">
        <v>49.49</v>
      </c>
      <c r="H42" t="n">
        <v>0.78</v>
      </c>
      <c r="I42" t="n">
        <v>5</v>
      </c>
      <c r="J42" t="n">
        <v>250.2</v>
      </c>
      <c r="K42" t="n">
        <v>57.72</v>
      </c>
      <c r="L42" t="n">
        <v>11</v>
      </c>
      <c r="M42" t="n">
        <v>3</v>
      </c>
      <c r="N42" t="n">
        <v>61.47</v>
      </c>
      <c r="O42" t="n">
        <v>31091.69</v>
      </c>
      <c r="P42" t="n">
        <v>58.47</v>
      </c>
      <c r="Q42" t="n">
        <v>203.6</v>
      </c>
      <c r="R42" t="n">
        <v>16.6</v>
      </c>
      <c r="S42" t="n">
        <v>13.05</v>
      </c>
      <c r="T42" t="n">
        <v>1480.3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107.947632807789</v>
      </c>
      <c r="AB42" t="n">
        <v>147.6987135210063</v>
      </c>
      <c r="AC42" t="n">
        <v>133.602555599048</v>
      </c>
      <c r="AD42" t="n">
        <v>107947.632807789</v>
      </c>
      <c r="AE42" t="n">
        <v>147698.7135210063</v>
      </c>
      <c r="AF42" t="n">
        <v>3.210865779877064e-06</v>
      </c>
      <c r="AG42" t="n">
        <v>7</v>
      </c>
      <c r="AH42" t="n">
        <v>133602.555599048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14.1783</v>
      </c>
      <c r="E43" t="n">
        <v>7.05</v>
      </c>
      <c r="F43" t="n">
        <v>4.12</v>
      </c>
      <c r="G43" t="n">
        <v>49.4</v>
      </c>
      <c r="H43" t="n">
        <v>0.8</v>
      </c>
      <c r="I43" t="n">
        <v>5</v>
      </c>
      <c r="J43" t="n">
        <v>250.65</v>
      </c>
      <c r="K43" t="n">
        <v>57.72</v>
      </c>
      <c r="L43" t="n">
        <v>11.25</v>
      </c>
      <c r="M43" t="n">
        <v>3</v>
      </c>
      <c r="N43" t="n">
        <v>61.67</v>
      </c>
      <c r="O43" t="n">
        <v>31147.12</v>
      </c>
      <c r="P43" t="n">
        <v>58.31</v>
      </c>
      <c r="Q43" t="n">
        <v>203.59</v>
      </c>
      <c r="R43" t="n">
        <v>16.34</v>
      </c>
      <c r="S43" t="n">
        <v>13.05</v>
      </c>
      <c r="T43" t="n">
        <v>1350.66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107.8519187728697</v>
      </c>
      <c r="AB43" t="n">
        <v>147.5677533558246</v>
      </c>
      <c r="AC43" t="n">
        <v>133.4840940882274</v>
      </c>
      <c r="AD43" t="n">
        <v>107851.9187728697</v>
      </c>
      <c r="AE43" t="n">
        <v>147567.7533558246</v>
      </c>
      <c r="AF43" t="n">
        <v>3.214425196420924e-06</v>
      </c>
      <c r="AG43" t="n">
        <v>7</v>
      </c>
      <c r="AH43" t="n">
        <v>133484.0940882274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14.176</v>
      </c>
      <c r="E44" t="n">
        <v>7.05</v>
      </c>
      <c r="F44" t="n">
        <v>4.12</v>
      </c>
      <c r="G44" t="n">
        <v>49.41</v>
      </c>
      <c r="H44" t="n">
        <v>0.8100000000000001</v>
      </c>
      <c r="I44" t="n">
        <v>5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58.28</v>
      </c>
      <c r="Q44" t="n">
        <v>203.56</v>
      </c>
      <c r="R44" t="n">
        <v>16.39</v>
      </c>
      <c r="S44" t="n">
        <v>13.05</v>
      </c>
      <c r="T44" t="n">
        <v>1376.75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107.8454126830107</v>
      </c>
      <c r="AB44" t="n">
        <v>147.5588514366511</v>
      </c>
      <c r="AC44" t="n">
        <v>133.4760417557259</v>
      </c>
      <c r="AD44" t="n">
        <v>107845.4126830107</v>
      </c>
      <c r="AE44" t="n">
        <v>147558.8514366511</v>
      </c>
      <c r="AF44" t="n">
        <v>3.21390375323297e-06</v>
      </c>
      <c r="AG44" t="n">
        <v>7</v>
      </c>
      <c r="AH44" t="n">
        <v>133476.0417557259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14.1928</v>
      </c>
      <c r="E45" t="n">
        <v>7.05</v>
      </c>
      <c r="F45" t="n">
        <v>4.11</v>
      </c>
      <c r="G45" t="n">
        <v>49.31</v>
      </c>
      <c r="H45" t="n">
        <v>0.83</v>
      </c>
      <c r="I45" t="n">
        <v>5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58.03</v>
      </c>
      <c r="Q45" t="n">
        <v>203.56</v>
      </c>
      <c r="R45" t="n">
        <v>16.03</v>
      </c>
      <c r="S45" t="n">
        <v>13.05</v>
      </c>
      <c r="T45" t="n">
        <v>1193.82</v>
      </c>
      <c r="U45" t="n">
        <v>0.8100000000000001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107.6923948493292</v>
      </c>
      <c r="AB45" t="n">
        <v>147.3494856859377</v>
      </c>
      <c r="AC45" t="n">
        <v>133.2866575784139</v>
      </c>
      <c r="AD45" t="n">
        <v>107692.3948493292</v>
      </c>
      <c r="AE45" t="n">
        <v>147349.4856859377</v>
      </c>
      <c r="AF45" t="n">
        <v>3.21771255564933e-06</v>
      </c>
      <c r="AG45" t="n">
        <v>7</v>
      </c>
      <c r="AH45" t="n">
        <v>133286.6575784139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14.204</v>
      </c>
      <c r="E46" t="n">
        <v>7.04</v>
      </c>
      <c r="F46" t="n">
        <v>4.1</v>
      </c>
      <c r="G46" t="n">
        <v>49.24</v>
      </c>
      <c r="H46" t="n">
        <v>0.85</v>
      </c>
      <c r="I46" t="n">
        <v>5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57.81</v>
      </c>
      <c r="Q46" t="n">
        <v>203.56</v>
      </c>
      <c r="R46" t="n">
        <v>15.99</v>
      </c>
      <c r="S46" t="n">
        <v>13.05</v>
      </c>
      <c r="T46" t="n">
        <v>1175.77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107.563284978304</v>
      </c>
      <c r="AB46" t="n">
        <v>147.1728318644757</v>
      </c>
      <c r="AC46" t="n">
        <v>133.1268633497369</v>
      </c>
      <c r="AD46" t="n">
        <v>107563.284978304</v>
      </c>
      <c r="AE46" t="n">
        <v>147172.8318644757</v>
      </c>
      <c r="AF46" t="n">
        <v>3.220251757260236e-06</v>
      </c>
      <c r="AG46" t="n">
        <v>7</v>
      </c>
      <c r="AH46" t="n">
        <v>133126.8633497369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14.1716</v>
      </c>
      <c r="E47" t="n">
        <v>7.06</v>
      </c>
      <c r="F47" t="n">
        <v>4.12</v>
      </c>
      <c r="G47" t="n">
        <v>49.44</v>
      </c>
      <c r="H47" t="n">
        <v>0.86</v>
      </c>
      <c r="I47" t="n">
        <v>5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57.8</v>
      </c>
      <c r="Q47" t="n">
        <v>203.56</v>
      </c>
      <c r="R47" t="n">
        <v>16.56</v>
      </c>
      <c r="S47" t="n">
        <v>13.05</v>
      </c>
      <c r="T47" t="n">
        <v>1460.89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107.6706767132141</v>
      </c>
      <c r="AB47" t="n">
        <v>147.3197699739685</v>
      </c>
      <c r="AC47" t="n">
        <v>133.2597778922888</v>
      </c>
      <c r="AD47" t="n">
        <v>107670.6767132141</v>
      </c>
      <c r="AE47" t="n">
        <v>147319.7699739685</v>
      </c>
      <c r="AF47" t="n">
        <v>3.212906209742971e-06</v>
      </c>
      <c r="AG47" t="n">
        <v>7</v>
      </c>
      <c r="AH47" t="n">
        <v>133259.7778922888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14.1554</v>
      </c>
      <c r="E48" t="n">
        <v>7.06</v>
      </c>
      <c r="F48" t="n">
        <v>4.13</v>
      </c>
      <c r="G48" t="n">
        <v>49.53</v>
      </c>
      <c r="H48" t="n">
        <v>0.88</v>
      </c>
      <c r="I48" t="n">
        <v>5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57.67</v>
      </c>
      <c r="Q48" t="n">
        <v>203.56</v>
      </c>
      <c r="R48" t="n">
        <v>16.76</v>
      </c>
      <c r="S48" t="n">
        <v>13.05</v>
      </c>
      <c r="T48" t="n">
        <v>1559.13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107.6765014359674</v>
      </c>
      <c r="AB48" t="n">
        <v>147.3277396166082</v>
      </c>
      <c r="AC48" t="n">
        <v>133.2669869234203</v>
      </c>
      <c r="AD48" t="n">
        <v>107676.5014359674</v>
      </c>
      <c r="AE48" t="n">
        <v>147327.7396166082</v>
      </c>
      <c r="AF48" t="n">
        <v>3.209233435984339e-06</v>
      </c>
      <c r="AG48" t="n">
        <v>7</v>
      </c>
      <c r="AH48" t="n">
        <v>133266.9869234203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14.1693</v>
      </c>
      <c r="E49" t="n">
        <v>7.06</v>
      </c>
      <c r="F49" t="n">
        <v>4.12</v>
      </c>
      <c r="G49" t="n">
        <v>49.45</v>
      </c>
      <c r="H49" t="n">
        <v>0.9</v>
      </c>
      <c r="I49" t="n">
        <v>5</v>
      </c>
      <c r="J49" t="n">
        <v>253.35</v>
      </c>
      <c r="K49" t="n">
        <v>57.72</v>
      </c>
      <c r="L49" t="n">
        <v>12.75</v>
      </c>
      <c r="M49" t="n">
        <v>3</v>
      </c>
      <c r="N49" t="n">
        <v>62.88</v>
      </c>
      <c r="O49" t="n">
        <v>31481.28</v>
      </c>
      <c r="P49" t="n">
        <v>57.28</v>
      </c>
      <c r="Q49" t="n">
        <v>203.56</v>
      </c>
      <c r="R49" t="n">
        <v>16.59</v>
      </c>
      <c r="S49" t="n">
        <v>13.05</v>
      </c>
      <c r="T49" t="n">
        <v>1474.76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107.4759453655549</v>
      </c>
      <c r="AB49" t="n">
        <v>147.0533299531606</v>
      </c>
      <c r="AC49" t="n">
        <v>133.0187665331157</v>
      </c>
      <c r="AD49" t="n">
        <v>107475.9453655549</v>
      </c>
      <c r="AE49" t="n">
        <v>147053.3299531606</v>
      </c>
      <c r="AF49" t="n">
        <v>3.212384766555017e-06</v>
      </c>
      <c r="AG49" t="n">
        <v>7</v>
      </c>
      <c r="AH49" t="n">
        <v>133018.7665331157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14.1543</v>
      </c>
      <c r="E50" t="n">
        <v>7.06</v>
      </c>
      <c r="F50" t="n">
        <v>4.13</v>
      </c>
      <c r="G50" t="n">
        <v>49.54</v>
      </c>
      <c r="H50" t="n">
        <v>0.91</v>
      </c>
      <c r="I50" t="n">
        <v>5</v>
      </c>
      <c r="J50" t="n">
        <v>253.81</v>
      </c>
      <c r="K50" t="n">
        <v>57.72</v>
      </c>
      <c r="L50" t="n">
        <v>13</v>
      </c>
      <c r="M50" t="n">
        <v>3</v>
      </c>
      <c r="N50" t="n">
        <v>63.08</v>
      </c>
      <c r="O50" t="n">
        <v>31537.23</v>
      </c>
      <c r="P50" t="n">
        <v>57.15</v>
      </c>
      <c r="Q50" t="n">
        <v>203.56</v>
      </c>
      <c r="R50" t="n">
        <v>16.83</v>
      </c>
      <c r="S50" t="n">
        <v>13.05</v>
      </c>
      <c r="T50" t="n">
        <v>1593.06</v>
      </c>
      <c r="U50" t="n">
        <v>0.78</v>
      </c>
      <c r="V50" t="n">
        <v>0.9</v>
      </c>
      <c r="W50" t="n">
        <v>0.06</v>
      </c>
      <c r="X50" t="n">
        <v>0.09</v>
      </c>
      <c r="Y50" t="n">
        <v>1</v>
      </c>
      <c r="Z50" t="n">
        <v>10</v>
      </c>
      <c r="AA50" t="n">
        <v>107.4789613741806</v>
      </c>
      <c r="AB50" t="n">
        <v>147.0574565892192</v>
      </c>
      <c r="AC50" t="n">
        <v>133.0224993288207</v>
      </c>
      <c r="AD50" t="n">
        <v>107478.9613741806</v>
      </c>
      <c r="AE50" t="n">
        <v>147057.4565892192</v>
      </c>
      <c r="AF50" t="n">
        <v>3.208984050111839e-06</v>
      </c>
      <c r="AG50" t="n">
        <v>7</v>
      </c>
      <c r="AH50" t="n">
        <v>133022.4993288207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14.1643</v>
      </c>
      <c r="E51" t="n">
        <v>7.06</v>
      </c>
      <c r="F51" t="n">
        <v>4.12</v>
      </c>
      <c r="G51" t="n">
        <v>49.48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56.81</v>
      </c>
      <c r="Q51" t="n">
        <v>203.57</v>
      </c>
      <c r="R51" t="n">
        <v>16.63</v>
      </c>
      <c r="S51" t="n">
        <v>13.05</v>
      </c>
      <c r="T51" t="n">
        <v>1493.15</v>
      </c>
      <c r="U51" t="n">
        <v>0.78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107.3061388259286</v>
      </c>
      <c r="AB51" t="n">
        <v>146.8209931543082</v>
      </c>
      <c r="AC51" t="n">
        <v>132.808603632259</v>
      </c>
      <c r="AD51" t="n">
        <v>107306.1388259286</v>
      </c>
      <c r="AE51" t="n">
        <v>146820.9931543082</v>
      </c>
      <c r="AF51" t="n">
        <v>3.211251194407291e-06</v>
      </c>
      <c r="AG51" t="n">
        <v>7</v>
      </c>
      <c r="AH51" t="n">
        <v>132808.603632259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14.3113</v>
      </c>
      <c r="E52" t="n">
        <v>6.99</v>
      </c>
      <c r="F52" t="n">
        <v>4.1</v>
      </c>
      <c r="G52" t="n">
        <v>61.45</v>
      </c>
      <c r="H52" t="n">
        <v>0.9399999999999999</v>
      </c>
      <c r="I52" t="n">
        <v>4</v>
      </c>
      <c r="J52" t="n">
        <v>254.72</v>
      </c>
      <c r="K52" t="n">
        <v>57.72</v>
      </c>
      <c r="L52" t="n">
        <v>13.5</v>
      </c>
      <c r="M52" t="n">
        <v>2</v>
      </c>
      <c r="N52" t="n">
        <v>63.49</v>
      </c>
      <c r="O52" t="n">
        <v>31649.36</v>
      </c>
      <c r="P52" t="n">
        <v>56.14</v>
      </c>
      <c r="Q52" t="n">
        <v>203.56</v>
      </c>
      <c r="R52" t="n">
        <v>15.7</v>
      </c>
      <c r="S52" t="n">
        <v>13.05</v>
      </c>
      <c r="T52" t="n">
        <v>1036.47</v>
      </c>
      <c r="U52" t="n">
        <v>0.83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106.6988819584748</v>
      </c>
      <c r="AB52" t="n">
        <v>145.9901175179762</v>
      </c>
      <c r="AC52" t="n">
        <v>132.0570256005169</v>
      </c>
      <c r="AD52" t="n">
        <v>106698.8819584748</v>
      </c>
      <c r="AE52" t="n">
        <v>145990.1175179761</v>
      </c>
      <c r="AF52" t="n">
        <v>3.244578215550438e-06</v>
      </c>
      <c r="AG52" t="n">
        <v>7</v>
      </c>
      <c r="AH52" t="n">
        <v>132057.0256005169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14.3335</v>
      </c>
      <c r="E53" t="n">
        <v>6.98</v>
      </c>
      <c r="F53" t="n">
        <v>4.09</v>
      </c>
      <c r="G53" t="n">
        <v>61.28</v>
      </c>
      <c r="H53" t="n">
        <v>0.96</v>
      </c>
      <c r="I53" t="n">
        <v>4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55.9</v>
      </c>
      <c r="Q53" t="n">
        <v>203.56</v>
      </c>
      <c r="R53" t="n">
        <v>15.3</v>
      </c>
      <c r="S53" t="n">
        <v>13.05</v>
      </c>
      <c r="T53" t="n">
        <v>835.74</v>
      </c>
      <c r="U53" t="n">
        <v>0.85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106.5413066137609</v>
      </c>
      <c r="AB53" t="n">
        <v>145.7745159796051</v>
      </c>
      <c r="AC53" t="n">
        <v>131.8620007703692</v>
      </c>
      <c r="AD53" t="n">
        <v>106541.3066137609</v>
      </c>
      <c r="AE53" t="n">
        <v>145774.5159796051</v>
      </c>
      <c r="AF53" t="n">
        <v>3.249611275886342e-06</v>
      </c>
      <c r="AG53" t="n">
        <v>7</v>
      </c>
      <c r="AH53" t="n">
        <v>131862.0007703692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14.3352</v>
      </c>
      <c r="E54" t="n">
        <v>6.98</v>
      </c>
      <c r="F54" t="n">
        <v>4.08</v>
      </c>
      <c r="G54" t="n">
        <v>61.27</v>
      </c>
      <c r="H54" t="n">
        <v>0.97</v>
      </c>
      <c r="I54" t="n">
        <v>4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55.84</v>
      </c>
      <c r="Q54" t="n">
        <v>203.56</v>
      </c>
      <c r="R54" t="n">
        <v>15.39</v>
      </c>
      <c r="S54" t="n">
        <v>13.05</v>
      </c>
      <c r="T54" t="n">
        <v>881.33</v>
      </c>
      <c r="U54" t="n">
        <v>0.85</v>
      </c>
      <c r="V54" t="n">
        <v>0.91</v>
      </c>
      <c r="W54" t="n">
        <v>0.06</v>
      </c>
      <c r="X54" t="n">
        <v>0.04</v>
      </c>
      <c r="Y54" t="n">
        <v>1</v>
      </c>
      <c r="Z54" t="n">
        <v>10</v>
      </c>
      <c r="AA54" t="n">
        <v>106.494614305424</v>
      </c>
      <c r="AB54" t="n">
        <v>145.7106295034193</v>
      </c>
      <c r="AC54" t="n">
        <v>131.8042115298053</v>
      </c>
      <c r="AD54" t="n">
        <v>106494.614305424</v>
      </c>
      <c r="AE54" t="n">
        <v>145710.6295034192</v>
      </c>
      <c r="AF54" t="n">
        <v>3.249996690416569e-06</v>
      </c>
      <c r="AG54" t="n">
        <v>7</v>
      </c>
      <c r="AH54" t="n">
        <v>131804.2115298053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14.3124</v>
      </c>
      <c r="E55" t="n">
        <v>6.99</v>
      </c>
      <c r="F55" t="n">
        <v>4.1</v>
      </c>
      <c r="G55" t="n">
        <v>61.44</v>
      </c>
      <c r="H55" t="n">
        <v>0.99</v>
      </c>
      <c r="I55" t="n">
        <v>4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55.95</v>
      </c>
      <c r="Q55" t="n">
        <v>203.56</v>
      </c>
      <c r="R55" t="n">
        <v>15.74</v>
      </c>
      <c r="S55" t="n">
        <v>13.05</v>
      </c>
      <c r="T55" t="n">
        <v>1053.15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106.6243540033752</v>
      </c>
      <c r="AB55" t="n">
        <v>145.8881450818676</v>
      </c>
      <c r="AC55" t="n">
        <v>131.9647852705913</v>
      </c>
      <c r="AD55" t="n">
        <v>106624.3540033752</v>
      </c>
      <c r="AE55" t="n">
        <v>145888.1450818676</v>
      </c>
      <c r="AF55" t="n">
        <v>3.244827601422937e-06</v>
      </c>
      <c r="AG55" t="n">
        <v>7</v>
      </c>
      <c r="AH55" t="n">
        <v>131964.7852705913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14.305</v>
      </c>
      <c r="E56" t="n">
        <v>6.99</v>
      </c>
      <c r="F56" t="n">
        <v>4.1</v>
      </c>
      <c r="G56" t="n">
        <v>61.49</v>
      </c>
      <c r="H56" t="n">
        <v>1.01</v>
      </c>
      <c r="I56" t="n">
        <v>4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55.94</v>
      </c>
      <c r="Q56" t="n">
        <v>203.56</v>
      </c>
      <c r="R56" t="n">
        <v>15.87</v>
      </c>
      <c r="S56" t="n">
        <v>13.05</v>
      </c>
      <c r="T56" t="n">
        <v>1120.68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106.6358900172842</v>
      </c>
      <c r="AB56" t="n">
        <v>145.9039291650309</v>
      </c>
      <c r="AC56" t="n">
        <v>131.9790629430106</v>
      </c>
      <c r="AD56" t="n">
        <v>106635.8900172842</v>
      </c>
      <c r="AE56" t="n">
        <v>145903.9291650309</v>
      </c>
      <c r="AF56" t="n">
        <v>3.243149914644303e-06</v>
      </c>
      <c r="AG56" t="n">
        <v>7</v>
      </c>
      <c r="AH56" t="n">
        <v>131979.0629430106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14.3073</v>
      </c>
      <c r="E57" t="n">
        <v>6.99</v>
      </c>
      <c r="F57" t="n">
        <v>4.1</v>
      </c>
      <c r="G57" t="n">
        <v>61.48</v>
      </c>
      <c r="H57" t="n">
        <v>1.02</v>
      </c>
      <c r="I57" t="n">
        <v>4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55.79</v>
      </c>
      <c r="Q57" t="n">
        <v>203.56</v>
      </c>
      <c r="R57" t="n">
        <v>15.84</v>
      </c>
      <c r="S57" t="n">
        <v>13.05</v>
      </c>
      <c r="T57" t="n">
        <v>1104.17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106.5740666581547</v>
      </c>
      <c r="AB57" t="n">
        <v>145.8193397176158</v>
      </c>
      <c r="AC57" t="n">
        <v>131.9025465937348</v>
      </c>
      <c r="AD57" t="n">
        <v>106574.0666581547</v>
      </c>
      <c r="AE57" t="n">
        <v>145819.3397176158</v>
      </c>
      <c r="AF57" t="n">
        <v>3.243671357832257e-06</v>
      </c>
      <c r="AG57" t="n">
        <v>7</v>
      </c>
      <c r="AH57" t="n">
        <v>131902.5465937348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14.3044</v>
      </c>
      <c r="E58" t="n">
        <v>6.99</v>
      </c>
      <c r="F58" t="n">
        <v>4.1</v>
      </c>
      <c r="G58" t="n">
        <v>61.5</v>
      </c>
      <c r="H58" t="n">
        <v>1.04</v>
      </c>
      <c r="I58" t="n">
        <v>4</v>
      </c>
      <c r="J58" t="n">
        <v>257.46</v>
      </c>
      <c r="K58" t="n">
        <v>57.72</v>
      </c>
      <c r="L58" t="n">
        <v>15</v>
      </c>
      <c r="M58" t="n">
        <v>2</v>
      </c>
      <c r="N58" t="n">
        <v>64.73999999999999</v>
      </c>
      <c r="O58" t="n">
        <v>31987.71</v>
      </c>
      <c r="P58" t="n">
        <v>55.69</v>
      </c>
      <c r="Q58" t="n">
        <v>203.56</v>
      </c>
      <c r="R58" t="n">
        <v>15.89</v>
      </c>
      <c r="S58" t="n">
        <v>13.05</v>
      </c>
      <c r="T58" t="n">
        <v>1130.45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106.5420244861134</v>
      </c>
      <c r="AB58" t="n">
        <v>145.7754982042281</v>
      </c>
      <c r="AC58" t="n">
        <v>131.8628892528528</v>
      </c>
      <c r="AD58" t="n">
        <v>106542.0244861134</v>
      </c>
      <c r="AE58" t="n">
        <v>145775.4982042281</v>
      </c>
      <c r="AF58" t="n">
        <v>3.243013885986576e-06</v>
      </c>
      <c r="AG58" t="n">
        <v>7</v>
      </c>
      <c r="AH58" t="n">
        <v>131862.8892528528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14.3016</v>
      </c>
      <c r="E59" t="n">
        <v>6.99</v>
      </c>
      <c r="F59" t="n">
        <v>4.1</v>
      </c>
      <c r="G59" t="n">
        <v>61.52</v>
      </c>
      <c r="H59" t="n">
        <v>1.05</v>
      </c>
      <c r="I59" t="n">
        <v>4</v>
      </c>
      <c r="J59" t="n">
        <v>257.92</v>
      </c>
      <c r="K59" t="n">
        <v>57.72</v>
      </c>
      <c r="L59" t="n">
        <v>15.25</v>
      </c>
      <c r="M59" t="n">
        <v>2</v>
      </c>
      <c r="N59" t="n">
        <v>64.95</v>
      </c>
      <c r="O59" t="n">
        <v>32044.35</v>
      </c>
      <c r="P59" t="n">
        <v>55.72</v>
      </c>
      <c r="Q59" t="n">
        <v>203.56</v>
      </c>
      <c r="R59" t="n">
        <v>15.91</v>
      </c>
      <c r="S59" t="n">
        <v>13.05</v>
      </c>
      <c r="T59" t="n">
        <v>1140.43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106.5592295850256</v>
      </c>
      <c r="AB59" t="n">
        <v>145.7990389795951</v>
      </c>
      <c r="AC59" t="n">
        <v>131.8841833296585</v>
      </c>
      <c r="AD59" t="n">
        <v>106559.2295850256</v>
      </c>
      <c r="AE59" t="n">
        <v>145799.0389795951</v>
      </c>
      <c r="AF59" t="n">
        <v>3.242379085583849e-06</v>
      </c>
      <c r="AG59" t="n">
        <v>7</v>
      </c>
      <c r="AH59" t="n">
        <v>131884.1833296585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14.317</v>
      </c>
      <c r="E60" t="n">
        <v>6.98</v>
      </c>
      <c r="F60" t="n">
        <v>4.09</v>
      </c>
      <c r="G60" t="n">
        <v>61.4</v>
      </c>
      <c r="H60" t="n">
        <v>1.07</v>
      </c>
      <c r="I60" t="n">
        <v>4</v>
      </c>
      <c r="J60" t="n">
        <v>258.38</v>
      </c>
      <c r="K60" t="n">
        <v>57.72</v>
      </c>
      <c r="L60" t="n">
        <v>15.5</v>
      </c>
      <c r="M60" t="n">
        <v>2</v>
      </c>
      <c r="N60" t="n">
        <v>65.16</v>
      </c>
      <c r="O60" t="n">
        <v>32101.07</v>
      </c>
      <c r="P60" t="n">
        <v>55.46</v>
      </c>
      <c r="Q60" t="n">
        <v>203.56</v>
      </c>
      <c r="R60" t="n">
        <v>15.62</v>
      </c>
      <c r="S60" t="n">
        <v>13.05</v>
      </c>
      <c r="T60" t="n">
        <v>992.62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106.4081407892189</v>
      </c>
      <c r="AB60" t="n">
        <v>145.5923126236052</v>
      </c>
      <c r="AC60" t="n">
        <v>131.697186646942</v>
      </c>
      <c r="AD60" t="n">
        <v>106408.1407892189</v>
      </c>
      <c r="AE60" t="n">
        <v>145592.3126236052</v>
      </c>
      <c r="AF60" t="n">
        <v>3.245870487798845e-06</v>
      </c>
      <c r="AG60" t="n">
        <v>7</v>
      </c>
      <c r="AH60" t="n">
        <v>131697.186646942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14.3312</v>
      </c>
      <c r="E61" t="n">
        <v>6.98</v>
      </c>
      <c r="F61" t="n">
        <v>4.09</v>
      </c>
      <c r="G61" t="n">
        <v>61.3</v>
      </c>
      <c r="H61" t="n">
        <v>1.08</v>
      </c>
      <c r="I61" t="n">
        <v>4</v>
      </c>
      <c r="J61" t="n">
        <v>258.84</v>
      </c>
      <c r="K61" t="n">
        <v>57.72</v>
      </c>
      <c r="L61" t="n">
        <v>15.75</v>
      </c>
      <c r="M61" t="n">
        <v>2</v>
      </c>
      <c r="N61" t="n">
        <v>65.37</v>
      </c>
      <c r="O61" t="n">
        <v>32157.87</v>
      </c>
      <c r="P61" t="n">
        <v>55.17</v>
      </c>
      <c r="Q61" t="n">
        <v>203.56</v>
      </c>
      <c r="R61" t="n">
        <v>15.46</v>
      </c>
      <c r="S61" t="n">
        <v>13.05</v>
      </c>
      <c r="T61" t="n">
        <v>914.12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106.2688510109727</v>
      </c>
      <c r="AB61" t="n">
        <v>145.4017302039776</v>
      </c>
      <c r="AC61" t="n">
        <v>131.5247931459594</v>
      </c>
      <c r="AD61" t="n">
        <v>106268.8510109727</v>
      </c>
      <c r="AE61" t="n">
        <v>145401.7302039776</v>
      </c>
      <c r="AF61" t="n">
        <v>3.249089832698388e-06</v>
      </c>
      <c r="AG61" t="n">
        <v>7</v>
      </c>
      <c r="AH61" t="n">
        <v>131524.7931459594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14.3204</v>
      </c>
      <c r="E62" t="n">
        <v>6.98</v>
      </c>
      <c r="F62" t="n">
        <v>4.09</v>
      </c>
      <c r="G62" t="n">
        <v>61.38</v>
      </c>
      <c r="H62" t="n">
        <v>1.1</v>
      </c>
      <c r="I62" t="n">
        <v>4</v>
      </c>
      <c r="J62" t="n">
        <v>259.3</v>
      </c>
      <c r="K62" t="n">
        <v>57.72</v>
      </c>
      <c r="L62" t="n">
        <v>16</v>
      </c>
      <c r="M62" t="n">
        <v>2</v>
      </c>
      <c r="N62" t="n">
        <v>65.58</v>
      </c>
      <c r="O62" t="n">
        <v>32214.75</v>
      </c>
      <c r="P62" t="n">
        <v>55.06</v>
      </c>
      <c r="Q62" t="n">
        <v>203.56</v>
      </c>
      <c r="R62" t="n">
        <v>15.65</v>
      </c>
      <c r="S62" t="n">
        <v>13.05</v>
      </c>
      <c r="T62" t="n">
        <v>1010.43</v>
      </c>
      <c r="U62" t="n">
        <v>0.83</v>
      </c>
      <c r="V62" t="n">
        <v>0.91</v>
      </c>
      <c r="W62" t="n">
        <v>0.06</v>
      </c>
      <c r="X62" t="n">
        <v>0.05</v>
      </c>
      <c r="Y62" t="n">
        <v>1</v>
      </c>
      <c r="Z62" t="n">
        <v>10</v>
      </c>
      <c r="AA62" t="n">
        <v>106.2491457104398</v>
      </c>
      <c r="AB62" t="n">
        <v>145.374768542452</v>
      </c>
      <c r="AC62" t="n">
        <v>131.5004046675688</v>
      </c>
      <c r="AD62" t="n">
        <v>106249.1457104398</v>
      </c>
      <c r="AE62" t="n">
        <v>145374.768542452</v>
      </c>
      <c r="AF62" t="n">
        <v>3.246641316859299e-06</v>
      </c>
      <c r="AG62" t="n">
        <v>7</v>
      </c>
      <c r="AH62" t="n">
        <v>131500.4046675688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14.3022</v>
      </c>
      <c r="E63" t="n">
        <v>6.99</v>
      </c>
      <c r="F63" t="n">
        <v>4.1</v>
      </c>
      <c r="G63" t="n">
        <v>61.51</v>
      </c>
      <c r="H63" t="n">
        <v>1.11</v>
      </c>
      <c r="I63" t="n">
        <v>4</v>
      </c>
      <c r="J63" t="n">
        <v>259.76</v>
      </c>
      <c r="K63" t="n">
        <v>57.72</v>
      </c>
      <c r="L63" t="n">
        <v>16.25</v>
      </c>
      <c r="M63" t="n">
        <v>2</v>
      </c>
      <c r="N63" t="n">
        <v>65.79000000000001</v>
      </c>
      <c r="O63" t="n">
        <v>32271.71</v>
      </c>
      <c r="P63" t="n">
        <v>55.29</v>
      </c>
      <c r="Q63" t="n">
        <v>203.56</v>
      </c>
      <c r="R63" t="n">
        <v>15.96</v>
      </c>
      <c r="S63" t="n">
        <v>13.05</v>
      </c>
      <c r="T63" t="n">
        <v>1162.88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106.3943741274601</v>
      </c>
      <c r="AB63" t="n">
        <v>145.5734764696446</v>
      </c>
      <c r="AC63" t="n">
        <v>131.6801481890786</v>
      </c>
      <c r="AD63" t="n">
        <v>106394.3741274601</v>
      </c>
      <c r="AE63" t="n">
        <v>145573.4764696446</v>
      </c>
      <c r="AF63" t="n">
        <v>3.242515114241576e-06</v>
      </c>
      <c r="AG63" t="n">
        <v>7</v>
      </c>
      <c r="AH63" t="n">
        <v>131680.1481890786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14.2965</v>
      </c>
      <c r="E64" t="n">
        <v>6.99</v>
      </c>
      <c r="F64" t="n">
        <v>4.1</v>
      </c>
      <c r="G64" t="n">
        <v>61.55</v>
      </c>
      <c r="H64" t="n">
        <v>1.13</v>
      </c>
      <c r="I64" t="n">
        <v>4</v>
      </c>
      <c r="J64" t="n">
        <v>260.23</v>
      </c>
      <c r="K64" t="n">
        <v>57.72</v>
      </c>
      <c r="L64" t="n">
        <v>16.5</v>
      </c>
      <c r="M64" t="n">
        <v>2</v>
      </c>
      <c r="N64" t="n">
        <v>66</v>
      </c>
      <c r="O64" t="n">
        <v>32328.74</v>
      </c>
      <c r="P64" t="n">
        <v>55.03</v>
      </c>
      <c r="Q64" t="n">
        <v>203.56</v>
      </c>
      <c r="R64" t="n">
        <v>16</v>
      </c>
      <c r="S64" t="n">
        <v>13.05</v>
      </c>
      <c r="T64" t="n">
        <v>1187.44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106.3071366735231</v>
      </c>
      <c r="AB64" t="n">
        <v>145.4541143365232</v>
      </c>
      <c r="AC64" t="n">
        <v>131.5721778104165</v>
      </c>
      <c r="AD64" t="n">
        <v>106307.1366735231</v>
      </c>
      <c r="AE64" t="n">
        <v>145454.1143365232</v>
      </c>
      <c r="AF64" t="n">
        <v>3.241222841993169e-06</v>
      </c>
      <c r="AG64" t="n">
        <v>7</v>
      </c>
      <c r="AH64" t="n">
        <v>131572.1778104165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14.2976</v>
      </c>
      <c r="E65" t="n">
        <v>6.99</v>
      </c>
      <c r="F65" t="n">
        <v>4.1</v>
      </c>
      <c r="G65" t="n">
        <v>61.55</v>
      </c>
      <c r="H65" t="n">
        <v>1.14</v>
      </c>
      <c r="I65" t="n">
        <v>4</v>
      </c>
      <c r="J65" t="n">
        <v>260.69</v>
      </c>
      <c r="K65" t="n">
        <v>57.72</v>
      </c>
      <c r="L65" t="n">
        <v>16.75</v>
      </c>
      <c r="M65" t="n">
        <v>2</v>
      </c>
      <c r="N65" t="n">
        <v>66.20999999999999</v>
      </c>
      <c r="O65" t="n">
        <v>32385.86</v>
      </c>
      <c r="P65" t="n">
        <v>54.71</v>
      </c>
      <c r="Q65" t="n">
        <v>203.56</v>
      </c>
      <c r="R65" t="n">
        <v>16.02</v>
      </c>
      <c r="S65" t="n">
        <v>13.05</v>
      </c>
      <c r="T65" t="n">
        <v>1193.6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106.1830810559048</v>
      </c>
      <c r="AB65" t="n">
        <v>145.2843759675504</v>
      </c>
      <c r="AC65" t="n">
        <v>131.4186390331491</v>
      </c>
      <c r="AD65" t="n">
        <v>106183.0810559048</v>
      </c>
      <c r="AE65" t="n">
        <v>145284.3759675504</v>
      </c>
      <c r="AF65" t="n">
        <v>3.241472227865668e-06</v>
      </c>
      <c r="AG65" t="n">
        <v>7</v>
      </c>
      <c r="AH65" t="n">
        <v>131418.6390331491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14.301</v>
      </c>
      <c r="E66" t="n">
        <v>6.99</v>
      </c>
      <c r="F66" t="n">
        <v>4.1</v>
      </c>
      <c r="G66" t="n">
        <v>61.52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54.46</v>
      </c>
      <c r="Q66" t="n">
        <v>203.56</v>
      </c>
      <c r="R66" t="n">
        <v>15.94</v>
      </c>
      <c r="S66" t="n">
        <v>13.05</v>
      </c>
      <c r="T66" t="n">
        <v>1154.39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106.0810032894541</v>
      </c>
      <c r="AB66" t="n">
        <v>145.1447086641394</v>
      </c>
      <c r="AC66" t="n">
        <v>131.2923013811513</v>
      </c>
      <c r="AD66" t="n">
        <v>106081.0032894541</v>
      </c>
      <c r="AE66" t="n">
        <v>145144.7086641394</v>
      </c>
      <c r="AF66" t="n">
        <v>3.242243056926122e-06</v>
      </c>
      <c r="AG66" t="n">
        <v>7</v>
      </c>
      <c r="AH66" t="n">
        <v>131292.3013811513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14.2999</v>
      </c>
      <c r="E67" t="n">
        <v>6.99</v>
      </c>
      <c r="F67" t="n">
        <v>4.1</v>
      </c>
      <c r="G67" t="n">
        <v>61.53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54.16</v>
      </c>
      <c r="Q67" t="n">
        <v>203.56</v>
      </c>
      <c r="R67" t="n">
        <v>15.92</v>
      </c>
      <c r="S67" t="n">
        <v>13.05</v>
      </c>
      <c r="T67" t="n">
        <v>1143.6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105.9690748522079</v>
      </c>
      <c r="AB67" t="n">
        <v>144.991563238365</v>
      </c>
      <c r="AC67" t="n">
        <v>131.1537719398718</v>
      </c>
      <c r="AD67" t="n">
        <v>105969.0748522079</v>
      </c>
      <c r="AE67" t="n">
        <v>144991.563238365</v>
      </c>
      <c r="AF67" t="n">
        <v>3.241993671053622e-06</v>
      </c>
      <c r="AG67" t="n">
        <v>7</v>
      </c>
      <c r="AH67" t="n">
        <v>131153.7719398718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14.3187</v>
      </c>
      <c r="E68" t="n">
        <v>6.98</v>
      </c>
      <c r="F68" t="n">
        <v>4.09</v>
      </c>
      <c r="G68" t="n">
        <v>61.39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53.67</v>
      </c>
      <c r="Q68" t="n">
        <v>203.57</v>
      </c>
      <c r="R68" t="n">
        <v>15.58</v>
      </c>
      <c r="S68" t="n">
        <v>13.05</v>
      </c>
      <c r="T68" t="n">
        <v>976.22</v>
      </c>
      <c r="U68" t="n">
        <v>0.84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105.7243391393108</v>
      </c>
      <c r="AB68" t="n">
        <v>144.6567050390018</v>
      </c>
      <c r="AC68" t="n">
        <v>130.8508721370793</v>
      </c>
      <c r="AD68" t="n">
        <v>105724.3391393108</v>
      </c>
      <c r="AE68" t="n">
        <v>144656.7050390018</v>
      </c>
      <c r="AF68" t="n">
        <v>3.246255902329072e-06</v>
      </c>
      <c r="AG68" t="n">
        <v>7</v>
      </c>
      <c r="AH68" t="n">
        <v>130850.8721370793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14.3181</v>
      </c>
      <c r="E69" t="n">
        <v>6.98</v>
      </c>
      <c r="F69" t="n">
        <v>4.09</v>
      </c>
      <c r="G69" t="n">
        <v>61.4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53.17</v>
      </c>
      <c r="Q69" t="n">
        <v>203.56</v>
      </c>
      <c r="R69" t="n">
        <v>15.71</v>
      </c>
      <c r="S69" t="n">
        <v>13.05</v>
      </c>
      <c r="T69" t="n">
        <v>1038.16</v>
      </c>
      <c r="U69" t="n">
        <v>0.83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105.5355063558867</v>
      </c>
      <c r="AB69" t="n">
        <v>144.3983356940065</v>
      </c>
      <c r="AC69" t="n">
        <v>130.6171611997466</v>
      </c>
      <c r="AD69" t="n">
        <v>105535.5063558867</v>
      </c>
      <c r="AE69" t="n">
        <v>144398.3356940065</v>
      </c>
      <c r="AF69" t="n">
        <v>3.246119873671345e-06</v>
      </c>
      <c r="AG69" t="n">
        <v>7</v>
      </c>
      <c r="AH69" t="n">
        <v>130617.1611997466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14.2937</v>
      </c>
      <c r="E70" t="n">
        <v>7</v>
      </c>
      <c r="F70" t="n">
        <v>4.11</v>
      </c>
      <c r="G70" t="n">
        <v>61.58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52.88</v>
      </c>
      <c r="Q70" t="n">
        <v>203.58</v>
      </c>
      <c r="R70" t="n">
        <v>16.09</v>
      </c>
      <c r="S70" t="n">
        <v>13.05</v>
      </c>
      <c r="T70" t="n">
        <v>1232.48</v>
      </c>
      <c r="U70" t="n">
        <v>0.8100000000000001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105.5147937471728</v>
      </c>
      <c r="AB70" t="n">
        <v>144.3699957889885</v>
      </c>
      <c r="AC70" t="n">
        <v>130.5915260154881</v>
      </c>
      <c r="AD70" t="n">
        <v>105514.7937471728</v>
      </c>
      <c r="AE70" t="n">
        <v>144369.9957889885</v>
      </c>
      <c r="AF70" t="n">
        <v>3.240588041590442e-06</v>
      </c>
      <c r="AG70" t="n">
        <v>7</v>
      </c>
      <c r="AH70" t="n">
        <v>130591.5260154882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14.2931</v>
      </c>
      <c r="E71" t="n">
        <v>7</v>
      </c>
      <c r="F71" t="n">
        <v>4.11</v>
      </c>
      <c r="G71" t="n">
        <v>61.58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52.51</v>
      </c>
      <c r="Q71" t="n">
        <v>203.56</v>
      </c>
      <c r="R71" t="n">
        <v>16.09</v>
      </c>
      <c r="S71" t="n">
        <v>13.05</v>
      </c>
      <c r="T71" t="n">
        <v>1229.76</v>
      </c>
      <c r="U71" t="n">
        <v>0.8100000000000001</v>
      </c>
      <c r="V71" t="n">
        <v>0.91</v>
      </c>
      <c r="W71" t="n">
        <v>0.06</v>
      </c>
      <c r="X71" t="n">
        <v>0.07000000000000001</v>
      </c>
      <c r="Y71" t="n">
        <v>1</v>
      </c>
      <c r="Z71" t="n">
        <v>10</v>
      </c>
      <c r="AA71" t="n">
        <v>105.3751181141837</v>
      </c>
      <c r="AB71" t="n">
        <v>144.1788854258788</v>
      </c>
      <c r="AC71" t="n">
        <v>130.4186549572086</v>
      </c>
      <c r="AD71" t="n">
        <v>105375.1181141837</v>
      </c>
      <c r="AE71" t="n">
        <v>144178.8854258788</v>
      </c>
      <c r="AF71" t="n">
        <v>3.240452012932715e-06</v>
      </c>
      <c r="AG71" t="n">
        <v>7</v>
      </c>
      <c r="AH71" t="n">
        <v>130418.6549572086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14.437</v>
      </c>
      <c r="E72" t="n">
        <v>6.93</v>
      </c>
      <c r="F72" t="n">
        <v>4.08</v>
      </c>
      <c r="G72" t="n">
        <v>81.62</v>
      </c>
      <c r="H72" t="n">
        <v>1.25</v>
      </c>
      <c r="I72" t="n">
        <v>3</v>
      </c>
      <c r="J72" t="n">
        <v>263.95</v>
      </c>
      <c r="K72" t="n">
        <v>57.72</v>
      </c>
      <c r="L72" t="n">
        <v>18.5</v>
      </c>
      <c r="M72" t="n">
        <v>1</v>
      </c>
      <c r="N72" t="n">
        <v>67.72</v>
      </c>
      <c r="O72" t="n">
        <v>32787.92</v>
      </c>
      <c r="P72" t="n">
        <v>51.73</v>
      </c>
      <c r="Q72" t="n">
        <v>203.56</v>
      </c>
      <c r="R72" t="n">
        <v>15.3</v>
      </c>
      <c r="S72" t="n">
        <v>13.05</v>
      </c>
      <c r="T72" t="n">
        <v>839</v>
      </c>
      <c r="U72" t="n">
        <v>0.85</v>
      </c>
      <c r="V72" t="n">
        <v>0.92</v>
      </c>
      <c r="W72" t="n">
        <v>0.06</v>
      </c>
      <c r="X72" t="n">
        <v>0.04</v>
      </c>
      <c r="Y72" t="n">
        <v>1</v>
      </c>
      <c r="Z72" t="n">
        <v>10</v>
      </c>
      <c r="AA72" t="n">
        <v>104.7371815932452</v>
      </c>
      <c r="AB72" t="n">
        <v>143.3060325341581</v>
      </c>
      <c r="AC72" t="n">
        <v>129.6291059204167</v>
      </c>
      <c r="AD72" t="n">
        <v>104737.1815932452</v>
      </c>
      <c r="AE72" t="n">
        <v>143306.0325341581</v>
      </c>
      <c r="AF72" t="n">
        <v>3.273076219344271e-06</v>
      </c>
      <c r="AG72" t="n">
        <v>7</v>
      </c>
      <c r="AH72" t="n">
        <v>129629.1059204167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14.448</v>
      </c>
      <c r="E73" t="n">
        <v>6.92</v>
      </c>
      <c r="F73" t="n">
        <v>4.08</v>
      </c>
      <c r="G73" t="n">
        <v>81.52</v>
      </c>
      <c r="H73" t="n">
        <v>1.26</v>
      </c>
      <c r="I73" t="n">
        <v>3</v>
      </c>
      <c r="J73" t="n">
        <v>264.42</v>
      </c>
      <c r="K73" t="n">
        <v>57.72</v>
      </c>
      <c r="L73" t="n">
        <v>18.75</v>
      </c>
      <c r="M73" t="n">
        <v>1</v>
      </c>
      <c r="N73" t="n">
        <v>67.94</v>
      </c>
      <c r="O73" t="n">
        <v>32845.69</v>
      </c>
      <c r="P73" t="n">
        <v>51.9</v>
      </c>
      <c r="Q73" t="n">
        <v>203.57</v>
      </c>
      <c r="R73" t="n">
        <v>15.07</v>
      </c>
      <c r="S73" t="n">
        <v>13.05</v>
      </c>
      <c r="T73" t="n">
        <v>723.85</v>
      </c>
      <c r="U73" t="n">
        <v>0.87</v>
      </c>
      <c r="V73" t="n">
        <v>0.92</v>
      </c>
      <c r="W73" t="n">
        <v>0.06</v>
      </c>
      <c r="X73" t="n">
        <v>0.04</v>
      </c>
      <c r="Y73" t="n">
        <v>1</v>
      </c>
      <c r="Z73" t="n">
        <v>10</v>
      </c>
      <c r="AA73" t="n">
        <v>104.7800729202071</v>
      </c>
      <c r="AB73" t="n">
        <v>143.3647183399393</v>
      </c>
      <c r="AC73" t="n">
        <v>129.6821908352601</v>
      </c>
      <c r="AD73" t="n">
        <v>104780.0729202071</v>
      </c>
      <c r="AE73" t="n">
        <v>143364.7183399393</v>
      </c>
      <c r="AF73" t="n">
        <v>3.275570078069269e-06</v>
      </c>
      <c r="AG73" t="n">
        <v>7</v>
      </c>
      <c r="AH73" t="n">
        <v>129682.1908352601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14.4602</v>
      </c>
      <c r="E74" t="n">
        <v>6.92</v>
      </c>
      <c r="F74" t="n">
        <v>4.07</v>
      </c>
      <c r="G74" t="n">
        <v>81.40000000000001</v>
      </c>
      <c r="H74" t="n">
        <v>1.28</v>
      </c>
      <c r="I74" t="n">
        <v>3</v>
      </c>
      <c r="J74" t="n">
        <v>264.89</v>
      </c>
      <c r="K74" t="n">
        <v>57.72</v>
      </c>
      <c r="L74" t="n">
        <v>19</v>
      </c>
      <c r="M74" t="n">
        <v>1</v>
      </c>
      <c r="N74" t="n">
        <v>68.16</v>
      </c>
      <c r="O74" t="n">
        <v>32903.54</v>
      </c>
      <c r="P74" t="n">
        <v>51.86</v>
      </c>
      <c r="Q74" t="n">
        <v>203.56</v>
      </c>
      <c r="R74" t="n">
        <v>14.89</v>
      </c>
      <c r="S74" t="n">
        <v>13.05</v>
      </c>
      <c r="T74" t="n">
        <v>636.9299999999999</v>
      </c>
      <c r="U74" t="n">
        <v>0.88</v>
      </c>
      <c r="V74" t="n">
        <v>0.92</v>
      </c>
      <c r="W74" t="n">
        <v>0.06</v>
      </c>
      <c r="X74" t="n">
        <v>0.03</v>
      </c>
      <c r="Y74" t="n">
        <v>1</v>
      </c>
      <c r="Z74" t="n">
        <v>10</v>
      </c>
      <c r="AA74" t="n">
        <v>104.7213243455411</v>
      </c>
      <c r="AB74" t="n">
        <v>143.284335948277</v>
      </c>
      <c r="AC74" t="n">
        <v>129.6094800262408</v>
      </c>
      <c r="AD74" t="n">
        <v>104721.3243455411</v>
      </c>
      <c r="AE74" t="n">
        <v>143284.335948277</v>
      </c>
      <c r="AF74" t="n">
        <v>3.27833599410972e-06</v>
      </c>
      <c r="AG74" t="n">
        <v>7</v>
      </c>
      <c r="AH74" t="n">
        <v>129609.4800262408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14.4631</v>
      </c>
      <c r="E75" t="n">
        <v>6.91</v>
      </c>
      <c r="F75" t="n">
        <v>4.07</v>
      </c>
      <c r="G75" t="n">
        <v>81.37</v>
      </c>
      <c r="H75" t="n">
        <v>1.29</v>
      </c>
      <c r="I75" t="n">
        <v>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51.93</v>
      </c>
      <c r="Q75" t="n">
        <v>203.56</v>
      </c>
      <c r="R75" t="n">
        <v>14.87</v>
      </c>
      <c r="S75" t="n">
        <v>13.05</v>
      </c>
      <c r="T75" t="n">
        <v>624.14</v>
      </c>
      <c r="U75" t="n">
        <v>0.88</v>
      </c>
      <c r="V75" t="n">
        <v>0.92</v>
      </c>
      <c r="W75" t="n">
        <v>0.06</v>
      </c>
      <c r="X75" t="n">
        <v>0.03</v>
      </c>
      <c r="Y75" t="n">
        <v>1</v>
      </c>
      <c r="Z75" t="n">
        <v>10</v>
      </c>
      <c r="AA75" t="n">
        <v>93.9552734622889</v>
      </c>
      <c r="AB75" t="n">
        <v>128.5537501651751</v>
      </c>
      <c r="AC75" t="n">
        <v>116.2847606757664</v>
      </c>
      <c r="AD75" t="n">
        <v>93955.2734622889</v>
      </c>
      <c r="AE75" t="n">
        <v>128553.7501651751</v>
      </c>
      <c r="AF75" t="n">
        <v>3.278993465955402e-06</v>
      </c>
      <c r="AG75" t="n">
        <v>6</v>
      </c>
      <c r="AH75" t="n">
        <v>116284.7606757664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14.4584</v>
      </c>
      <c r="E76" t="n">
        <v>6.92</v>
      </c>
      <c r="F76" t="n">
        <v>4.07</v>
      </c>
      <c r="G76" t="n">
        <v>81.42</v>
      </c>
      <c r="H76" t="n">
        <v>1.31</v>
      </c>
      <c r="I76" t="n">
        <v>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52.25</v>
      </c>
      <c r="Q76" t="n">
        <v>203.59</v>
      </c>
      <c r="R76" t="n">
        <v>14.95</v>
      </c>
      <c r="S76" t="n">
        <v>13.05</v>
      </c>
      <c r="T76" t="n">
        <v>662.65</v>
      </c>
      <c r="U76" t="n">
        <v>0.87</v>
      </c>
      <c r="V76" t="n">
        <v>0.92</v>
      </c>
      <c r="W76" t="n">
        <v>0.06</v>
      </c>
      <c r="X76" t="n">
        <v>0.03</v>
      </c>
      <c r="Y76" t="n">
        <v>1</v>
      </c>
      <c r="Z76" t="n">
        <v>10</v>
      </c>
      <c r="AA76" t="n">
        <v>104.8715703088486</v>
      </c>
      <c r="AB76" t="n">
        <v>143.4899091036583</v>
      </c>
      <c r="AC76" t="n">
        <v>129.7954335681962</v>
      </c>
      <c r="AD76" t="n">
        <v>104871.5703088486</v>
      </c>
      <c r="AE76" t="n">
        <v>143489.9091036583</v>
      </c>
      <c r="AF76" t="n">
        <v>3.277927908136539e-06</v>
      </c>
      <c r="AG76" t="n">
        <v>7</v>
      </c>
      <c r="AH76" t="n">
        <v>129795.4335681962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14.4491</v>
      </c>
      <c r="E77" t="n">
        <v>6.92</v>
      </c>
      <c r="F77" t="n">
        <v>4.08</v>
      </c>
      <c r="G77" t="n">
        <v>81.51000000000001</v>
      </c>
      <c r="H77" t="n">
        <v>1.32</v>
      </c>
      <c r="I77" t="n">
        <v>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52.28</v>
      </c>
      <c r="Q77" t="n">
        <v>203.56</v>
      </c>
      <c r="R77" t="n">
        <v>15.11</v>
      </c>
      <c r="S77" t="n">
        <v>13.05</v>
      </c>
      <c r="T77" t="n">
        <v>745.15</v>
      </c>
      <c r="U77" t="n">
        <v>0.86</v>
      </c>
      <c r="V77" t="n">
        <v>0.92</v>
      </c>
      <c r="W77" t="n">
        <v>0.06</v>
      </c>
      <c r="X77" t="n">
        <v>0.04</v>
      </c>
      <c r="Y77" t="n">
        <v>1</v>
      </c>
      <c r="Z77" t="n">
        <v>10</v>
      </c>
      <c r="AA77" t="n">
        <v>104.9210750012046</v>
      </c>
      <c r="AB77" t="n">
        <v>143.5576436077327</v>
      </c>
      <c r="AC77" t="n">
        <v>129.8567035862677</v>
      </c>
      <c r="AD77" t="n">
        <v>104921.0750012046</v>
      </c>
      <c r="AE77" t="n">
        <v>143557.6436077327</v>
      </c>
      <c r="AF77" t="n">
        <v>3.275819463941769e-06</v>
      </c>
      <c r="AG77" t="n">
        <v>7</v>
      </c>
      <c r="AH77" t="n">
        <v>129856.7035862677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14.4381</v>
      </c>
      <c r="E78" t="n">
        <v>6.93</v>
      </c>
      <c r="F78" t="n">
        <v>4.08</v>
      </c>
      <c r="G78" t="n">
        <v>81.61</v>
      </c>
      <c r="H78" t="n">
        <v>1.33</v>
      </c>
      <c r="I78" t="n">
        <v>3</v>
      </c>
      <c r="J78" t="n">
        <v>266.77</v>
      </c>
      <c r="K78" t="n">
        <v>57.72</v>
      </c>
      <c r="L78" t="n">
        <v>20</v>
      </c>
      <c r="M78" t="n">
        <v>1</v>
      </c>
      <c r="N78" t="n">
        <v>69.05</v>
      </c>
      <c r="O78" t="n">
        <v>33135.76</v>
      </c>
      <c r="P78" t="n">
        <v>52.37</v>
      </c>
      <c r="Q78" t="n">
        <v>203.56</v>
      </c>
      <c r="R78" t="n">
        <v>15.31</v>
      </c>
      <c r="S78" t="n">
        <v>13.05</v>
      </c>
      <c r="T78" t="n">
        <v>846.84</v>
      </c>
      <c r="U78" t="n">
        <v>0.85</v>
      </c>
      <c r="V78" t="n">
        <v>0.92</v>
      </c>
      <c r="W78" t="n">
        <v>0.06</v>
      </c>
      <c r="X78" t="n">
        <v>0.04</v>
      </c>
      <c r="Y78" t="n">
        <v>1</v>
      </c>
      <c r="Z78" t="n">
        <v>10</v>
      </c>
      <c r="AA78" t="n">
        <v>104.9762926657831</v>
      </c>
      <c r="AB78" t="n">
        <v>143.6331948524404</v>
      </c>
      <c r="AC78" t="n">
        <v>129.9250443262174</v>
      </c>
      <c r="AD78" t="n">
        <v>104976.2926657831</v>
      </c>
      <c r="AE78" t="n">
        <v>143633.1948524404</v>
      </c>
      <c r="AF78" t="n">
        <v>3.273325605216771e-06</v>
      </c>
      <c r="AG78" t="n">
        <v>7</v>
      </c>
      <c r="AH78" t="n">
        <v>129925.0443262174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14.4445</v>
      </c>
      <c r="E79" t="n">
        <v>6.92</v>
      </c>
      <c r="F79" t="n">
        <v>4.08</v>
      </c>
      <c r="G79" t="n">
        <v>81.55</v>
      </c>
      <c r="H79" t="n">
        <v>1.35</v>
      </c>
      <c r="I79" t="n">
        <v>3</v>
      </c>
      <c r="J79" t="n">
        <v>267.24</v>
      </c>
      <c r="K79" t="n">
        <v>57.72</v>
      </c>
      <c r="L79" t="n">
        <v>20.25</v>
      </c>
      <c r="M79" t="n">
        <v>1</v>
      </c>
      <c r="N79" t="n">
        <v>69.27</v>
      </c>
      <c r="O79" t="n">
        <v>33194.02</v>
      </c>
      <c r="P79" t="n">
        <v>52.38</v>
      </c>
      <c r="Q79" t="n">
        <v>203.56</v>
      </c>
      <c r="R79" t="n">
        <v>15.16</v>
      </c>
      <c r="S79" t="n">
        <v>13.05</v>
      </c>
      <c r="T79" t="n">
        <v>771.28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104.9676512641201</v>
      </c>
      <c r="AB79" t="n">
        <v>143.6213713054533</v>
      </c>
      <c r="AC79" t="n">
        <v>129.9143492019603</v>
      </c>
      <c r="AD79" t="n">
        <v>104967.6512641201</v>
      </c>
      <c r="AE79" t="n">
        <v>143621.3713054533</v>
      </c>
      <c r="AF79" t="n">
        <v>3.27477657756586e-06</v>
      </c>
      <c r="AG79" t="n">
        <v>7</v>
      </c>
      <c r="AH79" t="n">
        <v>129914.3492019603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14.4428</v>
      </c>
      <c r="E80" t="n">
        <v>6.92</v>
      </c>
      <c r="F80" t="n">
        <v>4.08</v>
      </c>
      <c r="G80" t="n">
        <v>81.56999999999999</v>
      </c>
      <c r="H80" t="n">
        <v>1.36</v>
      </c>
      <c r="I80" t="n">
        <v>3</v>
      </c>
      <c r="J80" t="n">
        <v>267.71</v>
      </c>
      <c r="K80" t="n">
        <v>57.72</v>
      </c>
      <c r="L80" t="n">
        <v>20.5</v>
      </c>
      <c r="M80" t="n">
        <v>0</v>
      </c>
      <c r="N80" t="n">
        <v>69.48999999999999</v>
      </c>
      <c r="O80" t="n">
        <v>33252.37</v>
      </c>
      <c r="P80" t="n">
        <v>52.49</v>
      </c>
      <c r="Q80" t="n">
        <v>203.56</v>
      </c>
      <c r="R80" t="n">
        <v>15.14</v>
      </c>
      <c r="S80" t="n">
        <v>13.05</v>
      </c>
      <c r="T80" t="n">
        <v>758.66</v>
      </c>
      <c r="U80" t="n">
        <v>0.86</v>
      </c>
      <c r="V80" t="n">
        <v>0.92</v>
      </c>
      <c r="W80" t="n">
        <v>0.06</v>
      </c>
      <c r="X80" t="n">
        <v>0.04</v>
      </c>
      <c r="Y80" t="n">
        <v>1</v>
      </c>
      <c r="Z80" t="n">
        <v>10</v>
      </c>
      <c r="AA80" t="n">
        <v>105.0123940743684</v>
      </c>
      <c r="AB80" t="n">
        <v>143.6825903923486</v>
      </c>
      <c r="AC80" t="n">
        <v>129.9697256251238</v>
      </c>
      <c r="AD80" t="n">
        <v>105012.3940743684</v>
      </c>
      <c r="AE80" t="n">
        <v>143682.5903923486</v>
      </c>
      <c r="AF80" t="n">
        <v>3.274391163035634e-06</v>
      </c>
      <c r="AG80" t="n">
        <v>7</v>
      </c>
      <c r="AH80" t="n">
        <v>129969.7256251238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8.144399999999999</v>
      </c>
      <c r="E2" t="n">
        <v>12.28</v>
      </c>
      <c r="F2" t="n">
        <v>5.5</v>
      </c>
      <c r="G2" t="n">
        <v>4.65</v>
      </c>
      <c r="H2" t="n">
        <v>0.06</v>
      </c>
      <c r="I2" t="n">
        <v>71</v>
      </c>
      <c r="J2" t="n">
        <v>285.18</v>
      </c>
      <c r="K2" t="n">
        <v>61.2</v>
      </c>
      <c r="L2" t="n">
        <v>1</v>
      </c>
      <c r="M2" t="n">
        <v>69</v>
      </c>
      <c r="N2" t="n">
        <v>77.98</v>
      </c>
      <c r="O2" t="n">
        <v>35406.83</v>
      </c>
      <c r="P2" t="n">
        <v>97.16</v>
      </c>
      <c r="Q2" t="n">
        <v>203.72</v>
      </c>
      <c r="R2" t="n">
        <v>59.71</v>
      </c>
      <c r="S2" t="n">
        <v>13.05</v>
      </c>
      <c r="T2" t="n">
        <v>22704.97</v>
      </c>
      <c r="U2" t="n">
        <v>0.22</v>
      </c>
      <c r="V2" t="n">
        <v>0.68</v>
      </c>
      <c r="W2" t="n">
        <v>0.17</v>
      </c>
      <c r="X2" t="n">
        <v>1.46</v>
      </c>
      <c r="Y2" t="n">
        <v>1</v>
      </c>
      <c r="Z2" t="n">
        <v>10</v>
      </c>
      <c r="AA2" t="n">
        <v>209.8958429045147</v>
      </c>
      <c r="AB2" t="n">
        <v>287.1887522128786</v>
      </c>
      <c r="AC2" t="n">
        <v>259.7798607737112</v>
      </c>
      <c r="AD2" t="n">
        <v>209895.8429045147</v>
      </c>
      <c r="AE2" t="n">
        <v>287188.7522128785</v>
      </c>
      <c r="AF2" t="n">
        <v>1.788997646983901e-06</v>
      </c>
      <c r="AG2" t="n">
        <v>11</v>
      </c>
      <c r="AH2" t="n">
        <v>259779.8607737112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9.161199999999999</v>
      </c>
      <c r="E3" t="n">
        <v>10.92</v>
      </c>
      <c r="F3" t="n">
        <v>5.11</v>
      </c>
      <c r="G3" t="n">
        <v>5.79</v>
      </c>
      <c r="H3" t="n">
        <v>0.08</v>
      </c>
      <c r="I3" t="n">
        <v>53</v>
      </c>
      <c r="J3" t="n">
        <v>285.68</v>
      </c>
      <c r="K3" t="n">
        <v>61.2</v>
      </c>
      <c r="L3" t="n">
        <v>1.25</v>
      </c>
      <c r="M3" t="n">
        <v>51</v>
      </c>
      <c r="N3" t="n">
        <v>78.23999999999999</v>
      </c>
      <c r="O3" t="n">
        <v>35468.6</v>
      </c>
      <c r="P3" t="n">
        <v>90.05</v>
      </c>
      <c r="Q3" t="n">
        <v>203.64</v>
      </c>
      <c r="R3" t="n">
        <v>47.51</v>
      </c>
      <c r="S3" t="n">
        <v>13.05</v>
      </c>
      <c r="T3" t="n">
        <v>16694.15</v>
      </c>
      <c r="U3" t="n">
        <v>0.27</v>
      </c>
      <c r="V3" t="n">
        <v>0.73</v>
      </c>
      <c r="W3" t="n">
        <v>0.14</v>
      </c>
      <c r="X3" t="n">
        <v>1.07</v>
      </c>
      <c r="Y3" t="n">
        <v>1</v>
      </c>
      <c r="Z3" t="n">
        <v>10</v>
      </c>
      <c r="AA3" t="n">
        <v>183.6477576740269</v>
      </c>
      <c r="AB3" t="n">
        <v>251.2749640167492</v>
      </c>
      <c r="AC3" t="n">
        <v>227.2936341176907</v>
      </c>
      <c r="AD3" t="n">
        <v>183647.7576740269</v>
      </c>
      <c r="AE3" t="n">
        <v>251274.9640167492</v>
      </c>
      <c r="AF3" t="n">
        <v>2.012347778049815e-06</v>
      </c>
      <c r="AG3" t="n">
        <v>10</v>
      </c>
      <c r="AH3" t="n">
        <v>227293.6341176907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9.8277</v>
      </c>
      <c r="E4" t="n">
        <v>10.18</v>
      </c>
      <c r="F4" t="n">
        <v>4.91</v>
      </c>
      <c r="G4" t="n">
        <v>6.85</v>
      </c>
      <c r="H4" t="n">
        <v>0.09</v>
      </c>
      <c r="I4" t="n">
        <v>43</v>
      </c>
      <c r="J4" t="n">
        <v>286.19</v>
      </c>
      <c r="K4" t="n">
        <v>61.2</v>
      </c>
      <c r="L4" t="n">
        <v>1.5</v>
      </c>
      <c r="M4" t="n">
        <v>41</v>
      </c>
      <c r="N4" t="n">
        <v>78.48999999999999</v>
      </c>
      <c r="O4" t="n">
        <v>35530.47</v>
      </c>
      <c r="P4" t="n">
        <v>86.38</v>
      </c>
      <c r="Q4" t="n">
        <v>203.67</v>
      </c>
      <c r="R4" t="n">
        <v>41.05</v>
      </c>
      <c r="S4" t="n">
        <v>13.05</v>
      </c>
      <c r="T4" t="n">
        <v>13513.4</v>
      </c>
      <c r="U4" t="n">
        <v>0.32</v>
      </c>
      <c r="V4" t="n">
        <v>0.76</v>
      </c>
      <c r="W4" t="n">
        <v>0.12</v>
      </c>
      <c r="X4" t="n">
        <v>0.87</v>
      </c>
      <c r="Y4" t="n">
        <v>1</v>
      </c>
      <c r="Z4" t="n">
        <v>10</v>
      </c>
      <c r="AA4" t="n">
        <v>165.0426434807788</v>
      </c>
      <c r="AB4" t="n">
        <v>225.8186259778509</v>
      </c>
      <c r="AC4" t="n">
        <v>204.2668132530219</v>
      </c>
      <c r="AD4" t="n">
        <v>165042.6434807788</v>
      </c>
      <c r="AE4" t="n">
        <v>225818.6259778509</v>
      </c>
      <c r="AF4" t="n">
        <v>2.158751065181436e-06</v>
      </c>
      <c r="AG4" t="n">
        <v>9</v>
      </c>
      <c r="AH4" t="n">
        <v>204266.8132530219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4.72</v>
      </c>
      <c r="G5" t="n">
        <v>8.09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82.86</v>
      </c>
      <c r="Q5" t="n">
        <v>203.56</v>
      </c>
      <c r="R5" t="n">
        <v>35.1</v>
      </c>
      <c r="S5" t="n">
        <v>13.05</v>
      </c>
      <c r="T5" t="n">
        <v>10579.2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158.7510792613962</v>
      </c>
      <c r="AB5" t="n">
        <v>217.210230248672</v>
      </c>
      <c r="AC5" t="n">
        <v>196.4799907302738</v>
      </c>
      <c r="AD5" t="n">
        <v>158751.0792613962</v>
      </c>
      <c r="AE5" t="n">
        <v>217210.230248672</v>
      </c>
      <c r="AF5" t="n">
        <v>2.29931140041853e-06</v>
      </c>
      <c r="AG5" t="n">
        <v>9</v>
      </c>
      <c r="AH5" t="n">
        <v>196479.9907302738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10.7839</v>
      </c>
      <c r="E6" t="n">
        <v>9.27</v>
      </c>
      <c r="F6" t="n">
        <v>4.65</v>
      </c>
      <c r="G6" t="n">
        <v>9.01</v>
      </c>
      <c r="H6" t="n">
        <v>0.12</v>
      </c>
      <c r="I6" t="n">
        <v>31</v>
      </c>
      <c r="J6" t="n">
        <v>287.19</v>
      </c>
      <c r="K6" t="n">
        <v>61.2</v>
      </c>
      <c r="L6" t="n">
        <v>2</v>
      </c>
      <c r="M6" t="n">
        <v>29</v>
      </c>
      <c r="N6" t="n">
        <v>78.98999999999999</v>
      </c>
      <c r="O6" t="n">
        <v>35654.65</v>
      </c>
      <c r="P6" t="n">
        <v>81.61</v>
      </c>
      <c r="Q6" t="n">
        <v>203.57</v>
      </c>
      <c r="R6" t="n">
        <v>33.13</v>
      </c>
      <c r="S6" t="n">
        <v>13.05</v>
      </c>
      <c r="T6" t="n">
        <v>9616.059999999999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156.2341978109393</v>
      </c>
      <c r="AB6" t="n">
        <v>213.7665220111856</v>
      </c>
      <c r="AC6" t="n">
        <v>193.3649451736972</v>
      </c>
      <c r="AD6" t="n">
        <v>156234.1978109393</v>
      </c>
      <c r="AE6" t="n">
        <v>213766.5220111856</v>
      </c>
      <c r="AF6" t="n">
        <v>2.368789809600423e-06</v>
      </c>
      <c r="AG6" t="n">
        <v>9</v>
      </c>
      <c r="AH6" t="n">
        <v>193364.9451736971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11.1445</v>
      </c>
      <c r="E7" t="n">
        <v>8.970000000000001</v>
      </c>
      <c r="F7" t="n">
        <v>4.57</v>
      </c>
      <c r="G7" t="n">
        <v>10.15</v>
      </c>
      <c r="H7" t="n">
        <v>0.14</v>
      </c>
      <c r="I7" t="n">
        <v>27</v>
      </c>
      <c r="J7" t="n">
        <v>287.7</v>
      </c>
      <c r="K7" t="n">
        <v>61.2</v>
      </c>
      <c r="L7" t="n">
        <v>2.25</v>
      </c>
      <c r="M7" t="n">
        <v>25</v>
      </c>
      <c r="N7" t="n">
        <v>79.25</v>
      </c>
      <c r="O7" t="n">
        <v>35716.83</v>
      </c>
      <c r="P7" t="n">
        <v>80.04000000000001</v>
      </c>
      <c r="Q7" t="n">
        <v>203.64</v>
      </c>
      <c r="R7" t="n">
        <v>30.4</v>
      </c>
      <c r="S7" t="n">
        <v>13.05</v>
      </c>
      <c r="T7" t="n">
        <v>8271.129999999999</v>
      </c>
      <c r="U7" t="n">
        <v>0.43</v>
      </c>
      <c r="V7" t="n">
        <v>0.82</v>
      </c>
      <c r="W7" t="n">
        <v>0.1</v>
      </c>
      <c r="X7" t="n">
        <v>0.53</v>
      </c>
      <c r="Y7" t="n">
        <v>1</v>
      </c>
      <c r="Z7" t="n">
        <v>10</v>
      </c>
      <c r="AA7" t="n">
        <v>142.3596605510986</v>
      </c>
      <c r="AB7" t="n">
        <v>194.7827680308972</v>
      </c>
      <c r="AC7" t="n">
        <v>176.1929740294154</v>
      </c>
      <c r="AD7" t="n">
        <v>142359.6605510986</v>
      </c>
      <c r="AE7" t="n">
        <v>194782.7680308972</v>
      </c>
      <c r="AF7" t="n">
        <v>2.447999149945004e-06</v>
      </c>
      <c r="AG7" t="n">
        <v>8</v>
      </c>
      <c r="AH7" t="n">
        <v>176192.9740294153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11.4304</v>
      </c>
      <c r="E8" t="n">
        <v>8.75</v>
      </c>
      <c r="F8" t="n">
        <v>4.51</v>
      </c>
      <c r="G8" t="n">
        <v>11.27</v>
      </c>
      <c r="H8" t="n">
        <v>0.15</v>
      </c>
      <c r="I8" t="n">
        <v>24</v>
      </c>
      <c r="J8" t="n">
        <v>288.2</v>
      </c>
      <c r="K8" t="n">
        <v>61.2</v>
      </c>
      <c r="L8" t="n">
        <v>2.5</v>
      </c>
      <c r="M8" t="n">
        <v>22</v>
      </c>
      <c r="N8" t="n">
        <v>79.5</v>
      </c>
      <c r="O8" t="n">
        <v>35779.11</v>
      </c>
      <c r="P8" t="n">
        <v>78.84</v>
      </c>
      <c r="Q8" t="n">
        <v>203.57</v>
      </c>
      <c r="R8" t="n">
        <v>28.47</v>
      </c>
      <c r="S8" t="n">
        <v>13.05</v>
      </c>
      <c r="T8" t="n">
        <v>7321.02</v>
      </c>
      <c r="U8" t="n">
        <v>0.46</v>
      </c>
      <c r="V8" t="n">
        <v>0.83</v>
      </c>
      <c r="W8" t="n">
        <v>0.09</v>
      </c>
      <c r="X8" t="n">
        <v>0.47</v>
      </c>
      <c r="Y8" t="n">
        <v>1</v>
      </c>
      <c r="Z8" t="n">
        <v>10</v>
      </c>
      <c r="AA8" t="n">
        <v>140.3211460565287</v>
      </c>
      <c r="AB8" t="n">
        <v>191.9935825665157</v>
      </c>
      <c r="AC8" t="n">
        <v>173.6699845111072</v>
      </c>
      <c r="AD8" t="n">
        <v>140321.1460565287</v>
      </c>
      <c r="AE8" t="n">
        <v>191993.5825665157</v>
      </c>
      <c r="AF8" t="n">
        <v>2.510799899818867e-06</v>
      </c>
      <c r="AG8" t="n">
        <v>8</v>
      </c>
      <c r="AH8" t="n">
        <v>173669.9845111072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11.6396</v>
      </c>
      <c r="E9" t="n">
        <v>8.59</v>
      </c>
      <c r="F9" t="n">
        <v>4.46</v>
      </c>
      <c r="G9" t="n">
        <v>12.15</v>
      </c>
      <c r="H9" t="n">
        <v>0.17</v>
      </c>
      <c r="I9" t="n">
        <v>22</v>
      </c>
      <c r="J9" t="n">
        <v>288.71</v>
      </c>
      <c r="K9" t="n">
        <v>61.2</v>
      </c>
      <c r="L9" t="n">
        <v>2.75</v>
      </c>
      <c r="M9" t="n">
        <v>20</v>
      </c>
      <c r="N9" t="n">
        <v>79.76000000000001</v>
      </c>
      <c r="O9" t="n">
        <v>35841.5</v>
      </c>
      <c r="P9" t="n">
        <v>77.86</v>
      </c>
      <c r="Q9" t="n">
        <v>203.59</v>
      </c>
      <c r="R9" t="n">
        <v>26.92</v>
      </c>
      <c r="S9" t="n">
        <v>13.05</v>
      </c>
      <c r="T9" t="n">
        <v>6553.11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138.8287677257937</v>
      </c>
      <c r="AB9" t="n">
        <v>189.9516446953199</v>
      </c>
      <c r="AC9" t="n">
        <v>171.8229263244598</v>
      </c>
      <c r="AD9" t="n">
        <v>138828.7677257937</v>
      </c>
      <c r="AE9" t="n">
        <v>189951.6446953199</v>
      </c>
      <c r="AF9" t="n">
        <v>2.556752739530697e-06</v>
      </c>
      <c r="AG9" t="n">
        <v>8</v>
      </c>
      <c r="AH9" t="n">
        <v>171822.9263244598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11.9048</v>
      </c>
      <c r="E10" t="n">
        <v>8.4</v>
      </c>
      <c r="F10" t="n">
        <v>4.37</v>
      </c>
      <c r="G10" t="n">
        <v>13.12</v>
      </c>
      <c r="H10" t="n">
        <v>0.18</v>
      </c>
      <c r="I10" t="n">
        <v>20</v>
      </c>
      <c r="J10" t="n">
        <v>289.21</v>
      </c>
      <c r="K10" t="n">
        <v>61.2</v>
      </c>
      <c r="L10" t="n">
        <v>3</v>
      </c>
      <c r="M10" t="n">
        <v>18</v>
      </c>
      <c r="N10" t="n">
        <v>80.02</v>
      </c>
      <c r="O10" t="n">
        <v>35903.99</v>
      </c>
      <c r="P10" t="n">
        <v>76.25</v>
      </c>
      <c r="Q10" t="n">
        <v>203.57</v>
      </c>
      <c r="R10" t="n">
        <v>24.09</v>
      </c>
      <c r="S10" t="n">
        <v>13.05</v>
      </c>
      <c r="T10" t="n">
        <v>5150.16</v>
      </c>
      <c r="U10" t="n">
        <v>0.54</v>
      </c>
      <c r="V10" t="n">
        <v>0.85</v>
      </c>
      <c r="W10" t="n">
        <v>0.09</v>
      </c>
      <c r="X10" t="n">
        <v>0.33</v>
      </c>
      <c r="Y10" t="n">
        <v>1</v>
      </c>
      <c r="Z10" t="n">
        <v>10</v>
      </c>
      <c r="AA10" t="n">
        <v>136.7736256592945</v>
      </c>
      <c r="AB10" t="n">
        <v>187.1397086534679</v>
      </c>
      <c r="AC10" t="n">
        <v>169.2793575118643</v>
      </c>
      <c r="AD10" t="n">
        <v>136773.6256592945</v>
      </c>
      <c r="AE10" t="n">
        <v>187139.7086534679</v>
      </c>
      <c r="AF10" t="n">
        <v>2.615006530599423e-06</v>
      </c>
      <c r="AG10" t="n">
        <v>8</v>
      </c>
      <c r="AH10" t="n">
        <v>169279.3575118643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12.0627</v>
      </c>
      <c r="E11" t="n">
        <v>8.289999999999999</v>
      </c>
      <c r="F11" t="n">
        <v>4.37</v>
      </c>
      <c r="G11" t="n">
        <v>14.57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76.12</v>
      </c>
      <c r="Q11" t="n">
        <v>203.6</v>
      </c>
      <c r="R11" t="n">
        <v>24.61</v>
      </c>
      <c r="S11" t="n">
        <v>13.05</v>
      </c>
      <c r="T11" t="n">
        <v>5419.32</v>
      </c>
      <c r="U11" t="n">
        <v>0.53</v>
      </c>
      <c r="V11" t="n">
        <v>0.85</v>
      </c>
      <c r="W11" t="n">
        <v>0.07000000000000001</v>
      </c>
      <c r="X11" t="n">
        <v>0.33</v>
      </c>
      <c r="Y11" t="n">
        <v>1</v>
      </c>
      <c r="Z11" t="n">
        <v>10</v>
      </c>
      <c r="AA11" t="n">
        <v>136.1069949521533</v>
      </c>
      <c r="AB11" t="n">
        <v>186.2275951102867</v>
      </c>
      <c r="AC11" t="n">
        <v>168.4542948050847</v>
      </c>
      <c r="AD11" t="n">
        <v>136106.9949521534</v>
      </c>
      <c r="AE11" t="n">
        <v>186227.5951102867</v>
      </c>
      <c r="AF11" t="n">
        <v>2.649690820228955e-06</v>
      </c>
      <c r="AG11" t="n">
        <v>8</v>
      </c>
      <c r="AH11" t="n">
        <v>168454.2948050846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12.1343</v>
      </c>
      <c r="E12" t="n">
        <v>8.24</v>
      </c>
      <c r="F12" t="n">
        <v>4.38</v>
      </c>
      <c r="G12" t="n">
        <v>15.44</v>
      </c>
      <c r="H12" t="n">
        <v>0.21</v>
      </c>
      <c r="I12" t="n">
        <v>17</v>
      </c>
      <c r="J12" t="n">
        <v>290.23</v>
      </c>
      <c r="K12" t="n">
        <v>61.2</v>
      </c>
      <c r="L12" t="n">
        <v>3.5</v>
      </c>
      <c r="M12" t="n">
        <v>15</v>
      </c>
      <c r="N12" t="n">
        <v>80.53</v>
      </c>
      <c r="O12" t="n">
        <v>36029.29</v>
      </c>
      <c r="P12" t="n">
        <v>76.13</v>
      </c>
      <c r="Q12" t="n">
        <v>203.61</v>
      </c>
      <c r="R12" t="n">
        <v>24.65</v>
      </c>
      <c r="S12" t="n">
        <v>13.05</v>
      </c>
      <c r="T12" t="n">
        <v>5443.9</v>
      </c>
      <c r="U12" t="n">
        <v>0.53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135.867371566999</v>
      </c>
      <c r="AB12" t="n">
        <v>185.899731823281</v>
      </c>
      <c r="AC12" t="n">
        <v>168.1577223300317</v>
      </c>
      <c r="AD12" t="n">
        <v>135867.371566999</v>
      </c>
      <c r="AE12" t="n">
        <v>185899.731823281</v>
      </c>
      <c r="AF12" t="n">
        <v>2.665418465178128e-06</v>
      </c>
      <c r="AG12" t="n">
        <v>8</v>
      </c>
      <c r="AH12" t="n">
        <v>168157.7223300317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12.242</v>
      </c>
      <c r="E13" t="n">
        <v>8.17</v>
      </c>
      <c r="F13" t="n">
        <v>4.36</v>
      </c>
      <c r="G13" t="n">
        <v>16.34</v>
      </c>
      <c r="H13" t="n">
        <v>0.23</v>
      </c>
      <c r="I13" t="n">
        <v>16</v>
      </c>
      <c r="J13" t="n">
        <v>290.74</v>
      </c>
      <c r="K13" t="n">
        <v>61.2</v>
      </c>
      <c r="L13" t="n">
        <v>3.75</v>
      </c>
      <c r="M13" t="n">
        <v>14</v>
      </c>
      <c r="N13" t="n">
        <v>80.79000000000001</v>
      </c>
      <c r="O13" t="n">
        <v>36092.1</v>
      </c>
      <c r="P13" t="n">
        <v>75.69</v>
      </c>
      <c r="Q13" t="n">
        <v>203.6</v>
      </c>
      <c r="R13" t="n">
        <v>23.94</v>
      </c>
      <c r="S13" t="n">
        <v>13.05</v>
      </c>
      <c r="T13" t="n">
        <v>5094.14</v>
      </c>
      <c r="U13" t="n">
        <v>0.55</v>
      </c>
      <c r="V13" t="n">
        <v>0.86</v>
      </c>
      <c r="W13" t="n">
        <v>0.08</v>
      </c>
      <c r="X13" t="n">
        <v>0.32</v>
      </c>
      <c r="Y13" t="n">
        <v>1</v>
      </c>
      <c r="Z13" t="n">
        <v>10</v>
      </c>
      <c r="AA13" t="n">
        <v>135.2195464562522</v>
      </c>
      <c r="AB13" t="n">
        <v>185.0133489267309</v>
      </c>
      <c r="AC13" t="n">
        <v>167.3559345730817</v>
      </c>
      <c r="AD13" t="n">
        <v>135219.5464562522</v>
      </c>
      <c r="AE13" t="n">
        <v>185013.3489267309</v>
      </c>
      <c r="AF13" t="n">
        <v>2.689075830555586e-06</v>
      </c>
      <c r="AG13" t="n">
        <v>8</v>
      </c>
      <c r="AH13" t="n">
        <v>167355.9345730817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12.3609</v>
      </c>
      <c r="E14" t="n">
        <v>8.09</v>
      </c>
      <c r="F14" t="n">
        <v>4.33</v>
      </c>
      <c r="G14" t="n">
        <v>17.33</v>
      </c>
      <c r="H14" t="n">
        <v>0.24</v>
      </c>
      <c r="I14" t="n">
        <v>15</v>
      </c>
      <c r="J14" t="n">
        <v>291.25</v>
      </c>
      <c r="K14" t="n">
        <v>61.2</v>
      </c>
      <c r="L14" t="n">
        <v>4</v>
      </c>
      <c r="M14" t="n">
        <v>13</v>
      </c>
      <c r="N14" t="n">
        <v>81.05</v>
      </c>
      <c r="O14" t="n">
        <v>36155.02</v>
      </c>
      <c r="P14" t="n">
        <v>75.22</v>
      </c>
      <c r="Q14" t="n">
        <v>203.57</v>
      </c>
      <c r="R14" t="n">
        <v>23.22</v>
      </c>
      <c r="S14" t="n">
        <v>13.05</v>
      </c>
      <c r="T14" t="n">
        <v>4737.71</v>
      </c>
      <c r="U14" t="n">
        <v>0.5600000000000001</v>
      </c>
      <c r="V14" t="n">
        <v>0.86</v>
      </c>
      <c r="W14" t="n">
        <v>0.08</v>
      </c>
      <c r="X14" t="n">
        <v>0.29</v>
      </c>
      <c r="Y14" t="n">
        <v>1</v>
      </c>
      <c r="Z14" t="n">
        <v>10</v>
      </c>
      <c r="AA14" t="n">
        <v>134.5041681274804</v>
      </c>
      <c r="AB14" t="n">
        <v>184.0345367370414</v>
      </c>
      <c r="AC14" t="n">
        <v>166.4705388450044</v>
      </c>
      <c r="AD14" t="n">
        <v>134504.1681274804</v>
      </c>
      <c r="AE14" t="n">
        <v>184034.5367370414</v>
      </c>
      <c r="AF14" t="n">
        <v>2.715193386204423e-06</v>
      </c>
      <c r="AG14" t="n">
        <v>8</v>
      </c>
      <c r="AH14" t="n">
        <v>166470.5388450044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12.4853</v>
      </c>
      <c r="E15" t="n">
        <v>8.01</v>
      </c>
      <c r="F15" t="n">
        <v>4.31</v>
      </c>
      <c r="G15" t="n">
        <v>18.45</v>
      </c>
      <c r="H15" t="n">
        <v>0.26</v>
      </c>
      <c r="I15" t="n">
        <v>14</v>
      </c>
      <c r="J15" t="n">
        <v>291.76</v>
      </c>
      <c r="K15" t="n">
        <v>61.2</v>
      </c>
      <c r="L15" t="n">
        <v>4.25</v>
      </c>
      <c r="M15" t="n">
        <v>12</v>
      </c>
      <c r="N15" t="n">
        <v>81.31</v>
      </c>
      <c r="O15" t="n">
        <v>36218.04</v>
      </c>
      <c r="P15" t="n">
        <v>74.64</v>
      </c>
      <c r="Q15" t="n">
        <v>203.59</v>
      </c>
      <c r="R15" t="n">
        <v>22.23</v>
      </c>
      <c r="S15" t="n">
        <v>13.05</v>
      </c>
      <c r="T15" t="n">
        <v>4250.31</v>
      </c>
      <c r="U15" t="n">
        <v>0.59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122.6525085124745</v>
      </c>
      <c r="AB15" t="n">
        <v>167.8185731934777</v>
      </c>
      <c r="AC15" t="n">
        <v>151.8022041027855</v>
      </c>
      <c r="AD15" t="n">
        <v>122652.5085124745</v>
      </c>
      <c r="AE15" t="n">
        <v>167818.5731934777</v>
      </c>
      <c r="AF15" t="n">
        <v>2.742519071004383e-06</v>
      </c>
      <c r="AG15" t="n">
        <v>7</v>
      </c>
      <c r="AH15" t="n">
        <v>151802.2041027854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12.6068</v>
      </c>
      <c r="E16" t="n">
        <v>7.93</v>
      </c>
      <c r="F16" t="n">
        <v>4.28</v>
      </c>
      <c r="G16" t="n">
        <v>19.77</v>
      </c>
      <c r="H16" t="n">
        <v>0.27</v>
      </c>
      <c r="I16" t="n">
        <v>13</v>
      </c>
      <c r="J16" t="n">
        <v>292.27</v>
      </c>
      <c r="K16" t="n">
        <v>61.2</v>
      </c>
      <c r="L16" t="n">
        <v>4.5</v>
      </c>
      <c r="M16" t="n">
        <v>11</v>
      </c>
      <c r="N16" t="n">
        <v>81.56999999999999</v>
      </c>
      <c r="O16" t="n">
        <v>36281.16</v>
      </c>
      <c r="P16" t="n">
        <v>74.16</v>
      </c>
      <c r="Q16" t="n">
        <v>203.56</v>
      </c>
      <c r="R16" t="n">
        <v>21.56</v>
      </c>
      <c r="S16" t="n">
        <v>13.05</v>
      </c>
      <c r="T16" t="n">
        <v>3922.29</v>
      </c>
      <c r="U16" t="n">
        <v>0.61</v>
      </c>
      <c r="V16" t="n">
        <v>0.87</v>
      </c>
      <c r="W16" t="n">
        <v>0.07000000000000001</v>
      </c>
      <c r="X16" t="n">
        <v>0.24</v>
      </c>
      <c r="Y16" t="n">
        <v>1</v>
      </c>
      <c r="Z16" t="n">
        <v>10</v>
      </c>
      <c r="AA16" t="n">
        <v>121.9515693536955</v>
      </c>
      <c r="AB16" t="n">
        <v>166.8595173131836</v>
      </c>
      <c r="AC16" t="n">
        <v>150.934679169663</v>
      </c>
      <c r="AD16" t="n">
        <v>121951.5693536956</v>
      </c>
      <c r="AE16" t="n">
        <v>166859.5173131836</v>
      </c>
      <c r="AF16" t="n">
        <v>2.769207742251933e-06</v>
      </c>
      <c r="AG16" t="n">
        <v>7</v>
      </c>
      <c r="AH16" t="n">
        <v>150934.679169663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12.602</v>
      </c>
      <c r="E17" t="n">
        <v>7.94</v>
      </c>
      <c r="F17" t="n">
        <v>4.29</v>
      </c>
      <c r="G17" t="n">
        <v>19.78</v>
      </c>
      <c r="H17" t="n">
        <v>0.29</v>
      </c>
      <c r="I17" t="n">
        <v>13</v>
      </c>
      <c r="J17" t="n">
        <v>292.79</v>
      </c>
      <c r="K17" t="n">
        <v>61.2</v>
      </c>
      <c r="L17" t="n">
        <v>4.75</v>
      </c>
      <c r="M17" t="n">
        <v>11</v>
      </c>
      <c r="N17" t="n">
        <v>81.84</v>
      </c>
      <c r="O17" t="n">
        <v>36344.4</v>
      </c>
      <c r="P17" t="n">
        <v>74.02</v>
      </c>
      <c r="Q17" t="n">
        <v>203.57</v>
      </c>
      <c r="R17" t="n">
        <v>21.57</v>
      </c>
      <c r="S17" t="n">
        <v>13.05</v>
      </c>
      <c r="T17" t="n">
        <v>3924.28</v>
      </c>
      <c r="U17" t="n">
        <v>0.61</v>
      </c>
      <c r="V17" t="n">
        <v>0.87</v>
      </c>
      <c r="W17" t="n">
        <v>0.08</v>
      </c>
      <c r="X17" t="n">
        <v>0.24</v>
      </c>
      <c r="Y17" t="n">
        <v>1</v>
      </c>
      <c r="Z17" t="n">
        <v>10</v>
      </c>
      <c r="AA17" t="n">
        <v>121.9324456857416</v>
      </c>
      <c r="AB17" t="n">
        <v>166.8333514670123</v>
      </c>
      <c r="AC17" t="n">
        <v>150.9110105551263</v>
      </c>
      <c r="AD17" t="n">
        <v>121932.4456857416</v>
      </c>
      <c r="AE17" t="n">
        <v>166833.3514670123</v>
      </c>
      <c r="AF17" t="n">
        <v>2.76815337499277e-06</v>
      </c>
      <c r="AG17" t="n">
        <v>7</v>
      </c>
      <c r="AH17" t="n">
        <v>150911.0105551263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12.7267</v>
      </c>
      <c r="E18" t="n">
        <v>7.86</v>
      </c>
      <c r="F18" t="n">
        <v>4.26</v>
      </c>
      <c r="G18" t="n">
        <v>21.31</v>
      </c>
      <c r="H18" t="n">
        <v>0.3</v>
      </c>
      <c r="I18" t="n">
        <v>12</v>
      </c>
      <c r="J18" t="n">
        <v>293.3</v>
      </c>
      <c r="K18" t="n">
        <v>61.2</v>
      </c>
      <c r="L18" t="n">
        <v>5</v>
      </c>
      <c r="M18" t="n">
        <v>10</v>
      </c>
      <c r="N18" t="n">
        <v>82.09999999999999</v>
      </c>
      <c r="O18" t="n">
        <v>36407.75</v>
      </c>
      <c r="P18" t="n">
        <v>73.53</v>
      </c>
      <c r="Q18" t="n">
        <v>203.56</v>
      </c>
      <c r="R18" t="n">
        <v>20.91</v>
      </c>
      <c r="S18" t="n">
        <v>13.05</v>
      </c>
      <c r="T18" t="n">
        <v>3599.49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121.2299686186108</v>
      </c>
      <c r="AB18" t="n">
        <v>165.8721913526635</v>
      </c>
      <c r="AC18" t="n">
        <v>150.0415822130939</v>
      </c>
      <c r="AD18" t="n">
        <v>121229.9686186108</v>
      </c>
      <c r="AE18" t="n">
        <v>165872.1913526635</v>
      </c>
      <c r="AF18" t="n">
        <v>2.795544957746428e-06</v>
      </c>
      <c r="AG18" t="n">
        <v>7</v>
      </c>
      <c r="AH18" t="n">
        <v>150041.5822130939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12.8516</v>
      </c>
      <c r="E19" t="n">
        <v>7.78</v>
      </c>
      <c r="F19" t="n">
        <v>4.24</v>
      </c>
      <c r="G19" t="n">
        <v>23.12</v>
      </c>
      <c r="H19" t="n">
        <v>0.32</v>
      </c>
      <c r="I19" t="n">
        <v>11</v>
      </c>
      <c r="J19" t="n">
        <v>293.81</v>
      </c>
      <c r="K19" t="n">
        <v>61.2</v>
      </c>
      <c r="L19" t="n">
        <v>5.25</v>
      </c>
      <c r="M19" t="n">
        <v>9</v>
      </c>
      <c r="N19" t="n">
        <v>82.36</v>
      </c>
      <c r="O19" t="n">
        <v>36471.2</v>
      </c>
      <c r="P19" t="n">
        <v>73.02</v>
      </c>
      <c r="Q19" t="n">
        <v>203.56</v>
      </c>
      <c r="R19" t="n">
        <v>20.23</v>
      </c>
      <c r="S19" t="n">
        <v>13.05</v>
      </c>
      <c r="T19" t="n">
        <v>3262.85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120.5565819463404</v>
      </c>
      <c r="AB19" t="n">
        <v>164.9508339999402</v>
      </c>
      <c r="AC19" t="n">
        <v>149.2081579129811</v>
      </c>
      <c r="AD19" t="n">
        <v>120556.5819463404</v>
      </c>
      <c r="AE19" t="n">
        <v>164950.8339999403</v>
      </c>
      <c r="AF19" t="n">
        <v>2.822980472469218e-06</v>
      </c>
      <c r="AG19" t="n">
        <v>7</v>
      </c>
      <c r="AH19" t="n">
        <v>149208.1579129811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12.8512</v>
      </c>
      <c r="E20" t="n">
        <v>7.78</v>
      </c>
      <c r="F20" t="n">
        <v>4.24</v>
      </c>
      <c r="G20" t="n">
        <v>23.12</v>
      </c>
      <c r="H20" t="n">
        <v>0.33</v>
      </c>
      <c r="I20" t="n">
        <v>11</v>
      </c>
      <c r="J20" t="n">
        <v>294.33</v>
      </c>
      <c r="K20" t="n">
        <v>61.2</v>
      </c>
      <c r="L20" t="n">
        <v>5.5</v>
      </c>
      <c r="M20" t="n">
        <v>9</v>
      </c>
      <c r="N20" t="n">
        <v>82.63</v>
      </c>
      <c r="O20" t="n">
        <v>36534.76</v>
      </c>
      <c r="P20" t="n">
        <v>73.05</v>
      </c>
      <c r="Q20" t="n">
        <v>203.58</v>
      </c>
      <c r="R20" t="n">
        <v>20.23</v>
      </c>
      <c r="S20" t="n">
        <v>13.05</v>
      </c>
      <c r="T20" t="n">
        <v>3267.15</v>
      </c>
      <c r="U20" t="n">
        <v>0.64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120.5705723756704</v>
      </c>
      <c r="AB20" t="n">
        <v>164.9699763225637</v>
      </c>
      <c r="AC20" t="n">
        <v>149.2254733191998</v>
      </c>
      <c r="AD20" t="n">
        <v>120570.5723756704</v>
      </c>
      <c r="AE20" t="n">
        <v>164969.9763225637</v>
      </c>
      <c r="AF20" t="n">
        <v>2.822892608530955e-06</v>
      </c>
      <c r="AG20" t="n">
        <v>7</v>
      </c>
      <c r="AH20" t="n">
        <v>149225.4733191998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12.9969</v>
      </c>
      <c r="E21" t="n">
        <v>7.69</v>
      </c>
      <c r="F21" t="n">
        <v>4.21</v>
      </c>
      <c r="G21" t="n">
        <v>25.24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72.33</v>
      </c>
      <c r="Q21" t="n">
        <v>203.56</v>
      </c>
      <c r="R21" t="n">
        <v>19.06</v>
      </c>
      <c r="S21" t="n">
        <v>13.05</v>
      </c>
      <c r="T21" t="n">
        <v>2684.01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119.7326476706465</v>
      </c>
      <c r="AB21" t="n">
        <v>163.8234907745217</v>
      </c>
      <c r="AC21" t="n">
        <v>148.18840674276</v>
      </c>
      <c r="AD21" t="n">
        <v>119732.6476706465</v>
      </c>
      <c r="AE21" t="n">
        <v>163823.4907745217</v>
      </c>
      <c r="AF21" t="n">
        <v>2.854897048043448e-06</v>
      </c>
      <c r="AG21" t="n">
        <v>7</v>
      </c>
      <c r="AH21" t="n">
        <v>148188.40674276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13.052</v>
      </c>
      <c r="E22" t="n">
        <v>7.66</v>
      </c>
      <c r="F22" t="n">
        <v>4.17</v>
      </c>
      <c r="G22" t="n">
        <v>25.04</v>
      </c>
      <c r="H22" t="n">
        <v>0.36</v>
      </c>
      <c r="I22" t="n">
        <v>10</v>
      </c>
      <c r="J22" t="n">
        <v>295.36</v>
      </c>
      <c r="K22" t="n">
        <v>61.2</v>
      </c>
      <c r="L22" t="n">
        <v>6</v>
      </c>
      <c r="M22" t="n">
        <v>8</v>
      </c>
      <c r="N22" t="n">
        <v>83.16</v>
      </c>
      <c r="O22" t="n">
        <v>36662.22</v>
      </c>
      <c r="P22" t="n">
        <v>71.70999999999999</v>
      </c>
      <c r="Q22" t="n">
        <v>203.56</v>
      </c>
      <c r="R22" t="n">
        <v>18.15</v>
      </c>
      <c r="S22" t="n">
        <v>13.05</v>
      </c>
      <c r="T22" t="n">
        <v>2231.59</v>
      </c>
      <c r="U22" t="n">
        <v>0.72</v>
      </c>
      <c r="V22" t="n">
        <v>0.9</v>
      </c>
      <c r="W22" t="n">
        <v>0.07000000000000001</v>
      </c>
      <c r="X22" t="n">
        <v>0.13</v>
      </c>
      <c r="Y22" t="n">
        <v>1</v>
      </c>
      <c r="Z22" t="n">
        <v>10</v>
      </c>
      <c r="AA22" t="n">
        <v>119.2063403375507</v>
      </c>
      <c r="AB22" t="n">
        <v>163.1033738623395</v>
      </c>
      <c r="AC22" t="n">
        <v>147.5370167779858</v>
      </c>
      <c r="AD22" t="n">
        <v>119206.3403375507</v>
      </c>
      <c r="AE22" t="n">
        <v>163103.3738623395</v>
      </c>
      <c r="AF22" t="n">
        <v>2.867000305539251e-06</v>
      </c>
      <c r="AG22" t="n">
        <v>7</v>
      </c>
      <c r="AH22" t="n">
        <v>147537.0167779858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12.951</v>
      </c>
      <c r="E23" t="n">
        <v>7.72</v>
      </c>
      <c r="F23" t="n">
        <v>4.23</v>
      </c>
      <c r="G23" t="n">
        <v>25.4</v>
      </c>
      <c r="H23" t="n">
        <v>0.38</v>
      </c>
      <c r="I23" t="n">
        <v>10</v>
      </c>
      <c r="J23" t="n">
        <v>295.88</v>
      </c>
      <c r="K23" t="n">
        <v>61.2</v>
      </c>
      <c r="L23" t="n">
        <v>6.25</v>
      </c>
      <c r="M23" t="n">
        <v>8</v>
      </c>
      <c r="N23" t="n">
        <v>83.43000000000001</v>
      </c>
      <c r="O23" t="n">
        <v>36726.12</v>
      </c>
      <c r="P23" t="n">
        <v>72.63</v>
      </c>
      <c r="Q23" t="n">
        <v>203.56</v>
      </c>
      <c r="R23" t="n">
        <v>20.31</v>
      </c>
      <c r="S23" t="n">
        <v>13.05</v>
      </c>
      <c r="T23" t="n">
        <v>3312.25</v>
      </c>
      <c r="U23" t="n">
        <v>0.64</v>
      </c>
      <c r="V23" t="n">
        <v>0.88</v>
      </c>
      <c r="W23" t="n">
        <v>0.06</v>
      </c>
      <c r="X23" t="n">
        <v>0.19</v>
      </c>
      <c r="Y23" t="n">
        <v>1</v>
      </c>
      <c r="Z23" t="n">
        <v>10</v>
      </c>
      <c r="AA23" t="n">
        <v>120.0510546061223</v>
      </c>
      <c r="AB23" t="n">
        <v>164.2591491907621</v>
      </c>
      <c r="AC23" t="n">
        <v>148.5824865312049</v>
      </c>
      <c r="AD23" t="n">
        <v>120051.0546061223</v>
      </c>
      <c r="AE23" t="n">
        <v>164259.1491907621</v>
      </c>
      <c r="AF23" t="n">
        <v>2.844814661127708e-06</v>
      </c>
      <c r="AG23" t="n">
        <v>7</v>
      </c>
      <c r="AH23" t="n">
        <v>148582.4865312049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13.0966</v>
      </c>
      <c r="E24" t="n">
        <v>7.64</v>
      </c>
      <c r="F24" t="n">
        <v>4.2</v>
      </c>
      <c r="G24" t="n">
        <v>28.01</v>
      </c>
      <c r="H24" t="n">
        <v>0.39</v>
      </c>
      <c r="I24" t="n">
        <v>9</v>
      </c>
      <c r="J24" t="n">
        <v>296.4</v>
      </c>
      <c r="K24" t="n">
        <v>61.2</v>
      </c>
      <c r="L24" t="n">
        <v>6.5</v>
      </c>
      <c r="M24" t="n">
        <v>7</v>
      </c>
      <c r="N24" t="n">
        <v>83.7</v>
      </c>
      <c r="O24" t="n">
        <v>36790.13</v>
      </c>
      <c r="P24" t="n">
        <v>71.88</v>
      </c>
      <c r="Q24" t="n">
        <v>203.64</v>
      </c>
      <c r="R24" t="n">
        <v>19.03</v>
      </c>
      <c r="S24" t="n">
        <v>13.05</v>
      </c>
      <c r="T24" t="n">
        <v>2675.18</v>
      </c>
      <c r="U24" t="n">
        <v>0.6899999999999999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119.2131344278055</v>
      </c>
      <c r="AB24" t="n">
        <v>163.1126698363602</v>
      </c>
      <c r="AC24" t="n">
        <v>147.545425557293</v>
      </c>
      <c r="AD24" t="n">
        <v>119213.1344278055</v>
      </c>
      <c r="AE24" t="n">
        <v>163112.6698363602</v>
      </c>
      <c r="AF24" t="n">
        <v>2.876797134655635e-06</v>
      </c>
      <c r="AG24" t="n">
        <v>7</v>
      </c>
      <c r="AH24" t="n">
        <v>147545.425557293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13.0819</v>
      </c>
      <c r="E25" t="n">
        <v>7.64</v>
      </c>
      <c r="F25" t="n">
        <v>4.21</v>
      </c>
      <c r="G25" t="n">
        <v>28.07</v>
      </c>
      <c r="H25" t="n">
        <v>0.4</v>
      </c>
      <c r="I25" t="n">
        <v>9</v>
      </c>
      <c r="J25" t="n">
        <v>296.92</v>
      </c>
      <c r="K25" t="n">
        <v>61.2</v>
      </c>
      <c r="L25" t="n">
        <v>6.75</v>
      </c>
      <c r="M25" t="n">
        <v>7</v>
      </c>
      <c r="N25" t="n">
        <v>83.97</v>
      </c>
      <c r="O25" t="n">
        <v>36854.25</v>
      </c>
      <c r="P25" t="n">
        <v>72.12</v>
      </c>
      <c r="Q25" t="n">
        <v>203.56</v>
      </c>
      <c r="R25" t="n">
        <v>19.37</v>
      </c>
      <c r="S25" t="n">
        <v>13.05</v>
      </c>
      <c r="T25" t="n">
        <v>2844.33</v>
      </c>
      <c r="U25" t="n">
        <v>0.67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119.3820506878003</v>
      </c>
      <c r="AB25" t="n">
        <v>163.3437885153444</v>
      </c>
      <c r="AC25" t="n">
        <v>147.7544865939321</v>
      </c>
      <c r="AD25" t="n">
        <v>119382.0506878003</v>
      </c>
      <c r="AE25" t="n">
        <v>163343.7885153444</v>
      </c>
      <c r="AF25" t="n">
        <v>2.87356813492445e-06</v>
      </c>
      <c r="AG25" t="n">
        <v>7</v>
      </c>
      <c r="AH25" t="n">
        <v>147754.4865939321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13.0957</v>
      </c>
      <c r="E26" t="n">
        <v>7.64</v>
      </c>
      <c r="F26" t="n">
        <v>4.2</v>
      </c>
      <c r="G26" t="n">
        <v>28.01</v>
      </c>
      <c r="H26" t="n">
        <v>0.42</v>
      </c>
      <c r="I26" t="n">
        <v>9</v>
      </c>
      <c r="J26" t="n">
        <v>297.44</v>
      </c>
      <c r="K26" t="n">
        <v>61.2</v>
      </c>
      <c r="L26" t="n">
        <v>7</v>
      </c>
      <c r="M26" t="n">
        <v>7</v>
      </c>
      <c r="N26" t="n">
        <v>84.23999999999999</v>
      </c>
      <c r="O26" t="n">
        <v>36918.48</v>
      </c>
      <c r="P26" t="n">
        <v>71.87</v>
      </c>
      <c r="Q26" t="n">
        <v>203.59</v>
      </c>
      <c r="R26" t="n">
        <v>19.11</v>
      </c>
      <c r="S26" t="n">
        <v>13.05</v>
      </c>
      <c r="T26" t="n">
        <v>2715.28</v>
      </c>
      <c r="U26" t="n">
        <v>0.68</v>
      </c>
      <c r="V26" t="n">
        <v>0.89</v>
      </c>
      <c r="W26" t="n">
        <v>0.07000000000000001</v>
      </c>
      <c r="X26" t="n">
        <v>0.16</v>
      </c>
      <c r="Y26" t="n">
        <v>1</v>
      </c>
      <c r="Z26" t="n">
        <v>10</v>
      </c>
      <c r="AA26" t="n">
        <v>119.2117274904487</v>
      </c>
      <c r="AB26" t="n">
        <v>163.1107448025989</v>
      </c>
      <c r="AC26" t="n">
        <v>147.543684246052</v>
      </c>
      <c r="AD26" t="n">
        <v>119211.7274904487</v>
      </c>
      <c r="AE26" t="n">
        <v>163110.7448025989</v>
      </c>
      <c r="AF26" t="n">
        <v>2.876599440794543e-06</v>
      </c>
      <c r="AG26" t="n">
        <v>7</v>
      </c>
      <c r="AH26" t="n">
        <v>147543.684246052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13.0838</v>
      </c>
      <c r="E27" t="n">
        <v>7.64</v>
      </c>
      <c r="F27" t="n">
        <v>4.21</v>
      </c>
      <c r="G27" t="n">
        <v>28.06</v>
      </c>
      <c r="H27" t="n">
        <v>0.43</v>
      </c>
      <c r="I27" t="n">
        <v>9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71.86</v>
      </c>
      <c r="Q27" t="n">
        <v>203.56</v>
      </c>
      <c r="R27" t="n">
        <v>19.28</v>
      </c>
      <c r="S27" t="n">
        <v>13.05</v>
      </c>
      <c r="T27" t="n">
        <v>2798.12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119.2680762233556</v>
      </c>
      <c r="AB27" t="n">
        <v>163.1878436248927</v>
      </c>
      <c r="AC27" t="n">
        <v>147.613424864955</v>
      </c>
      <c r="AD27" t="n">
        <v>119268.0762233556</v>
      </c>
      <c r="AE27" t="n">
        <v>163187.8436248927</v>
      </c>
      <c r="AF27" t="n">
        <v>2.873985488631202e-06</v>
      </c>
      <c r="AG27" t="n">
        <v>7</v>
      </c>
      <c r="AH27" t="n">
        <v>147613.424864955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13.2222</v>
      </c>
      <c r="E28" t="n">
        <v>7.56</v>
      </c>
      <c r="F28" t="n">
        <v>4.18</v>
      </c>
      <c r="G28" t="n">
        <v>31.37</v>
      </c>
      <c r="H28" t="n">
        <v>0.45</v>
      </c>
      <c r="I28" t="n">
        <v>8</v>
      </c>
      <c r="J28" t="n">
        <v>298.48</v>
      </c>
      <c r="K28" t="n">
        <v>61.2</v>
      </c>
      <c r="L28" t="n">
        <v>7.5</v>
      </c>
      <c r="M28" t="n">
        <v>6</v>
      </c>
      <c r="N28" t="n">
        <v>84.79000000000001</v>
      </c>
      <c r="O28" t="n">
        <v>37047.29</v>
      </c>
      <c r="P28" t="n">
        <v>71.36</v>
      </c>
      <c r="Q28" t="n">
        <v>203.57</v>
      </c>
      <c r="R28" t="n">
        <v>18.44</v>
      </c>
      <c r="S28" t="n">
        <v>13.05</v>
      </c>
      <c r="T28" t="n">
        <v>2385.1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118.5714402260827</v>
      </c>
      <c r="AB28" t="n">
        <v>162.2346755200134</v>
      </c>
      <c r="AC28" t="n">
        <v>146.7512257862252</v>
      </c>
      <c r="AD28" t="n">
        <v>118571.4402260827</v>
      </c>
      <c r="AE28" t="n">
        <v>162234.6755200133</v>
      </c>
      <c r="AF28" t="n">
        <v>2.904386411270387e-06</v>
      </c>
      <c r="AG28" t="n">
        <v>7</v>
      </c>
      <c r="AH28" t="n">
        <v>146751.2257862252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13.2217</v>
      </c>
      <c r="E29" t="n">
        <v>7.56</v>
      </c>
      <c r="F29" t="n">
        <v>4.18</v>
      </c>
      <c r="G29" t="n">
        <v>31.37</v>
      </c>
      <c r="H29" t="n">
        <v>0.46</v>
      </c>
      <c r="I29" t="n">
        <v>8</v>
      </c>
      <c r="J29" t="n">
        <v>299.01</v>
      </c>
      <c r="K29" t="n">
        <v>61.2</v>
      </c>
      <c r="L29" t="n">
        <v>7.75</v>
      </c>
      <c r="M29" t="n">
        <v>6</v>
      </c>
      <c r="N29" t="n">
        <v>85.06</v>
      </c>
      <c r="O29" t="n">
        <v>37111.87</v>
      </c>
      <c r="P29" t="n">
        <v>71.25</v>
      </c>
      <c r="Q29" t="n">
        <v>203.56</v>
      </c>
      <c r="R29" t="n">
        <v>18.5</v>
      </c>
      <c r="S29" t="n">
        <v>13.05</v>
      </c>
      <c r="T29" t="n">
        <v>2414.58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118.5276531788248</v>
      </c>
      <c r="AB29" t="n">
        <v>162.1747641502069</v>
      </c>
      <c r="AC29" t="n">
        <v>146.6970322734669</v>
      </c>
      <c r="AD29" t="n">
        <v>118527.6531788248</v>
      </c>
      <c r="AE29" t="n">
        <v>162174.7641502069</v>
      </c>
      <c r="AF29" t="n">
        <v>2.904276581347557e-06</v>
      </c>
      <c r="AG29" t="n">
        <v>7</v>
      </c>
      <c r="AH29" t="n">
        <v>146697.0322734669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13.2212</v>
      </c>
      <c r="E30" t="n">
        <v>7.56</v>
      </c>
      <c r="F30" t="n">
        <v>4.18</v>
      </c>
      <c r="G30" t="n">
        <v>31.38</v>
      </c>
      <c r="H30" t="n">
        <v>0.48</v>
      </c>
      <c r="I30" t="n">
        <v>8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71.12</v>
      </c>
      <c r="Q30" t="n">
        <v>203.56</v>
      </c>
      <c r="R30" t="n">
        <v>18.5</v>
      </c>
      <c r="S30" t="n">
        <v>13.05</v>
      </c>
      <c r="T30" t="n">
        <v>2416.73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118.4756306492819</v>
      </c>
      <c r="AB30" t="n">
        <v>162.1035846302143</v>
      </c>
      <c r="AC30" t="n">
        <v>146.6326460269613</v>
      </c>
      <c r="AD30" t="n">
        <v>118475.6306492819</v>
      </c>
      <c r="AE30" t="n">
        <v>162103.5846302143</v>
      </c>
      <c r="AF30" t="n">
        <v>2.904166751424727e-06</v>
      </c>
      <c r="AG30" t="n">
        <v>7</v>
      </c>
      <c r="AH30" t="n">
        <v>146632.6460269613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13.2251</v>
      </c>
      <c r="E31" t="n">
        <v>7.56</v>
      </c>
      <c r="F31" t="n">
        <v>4.18</v>
      </c>
      <c r="G31" t="n">
        <v>31.36</v>
      </c>
      <c r="H31" t="n">
        <v>0.49</v>
      </c>
      <c r="I31" t="n">
        <v>8</v>
      </c>
      <c r="J31" t="n">
        <v>300.06</v>
      </c>
      <c r="K31" t="n">
        <v>61.2</v>
      </c>
      <c r="L31" t="n">
        <v>8.25</v>
      </c>
      <c r="M31" t="n">
        <v>6</v>
      </c>
      <c r="N31" t="n">
        <v>85.61</v>
      </c>
      <c r="O31" t="n">
        <v>37241.49</v>
      </c>
      <c r="P31" t="n">
        <v>70.90000000000001</v>
      </c>
      <c r="Q31" t="n">
        <v>203.6</v>
      </c>
      <c r="R31" t="n">
        <v>18.36</v>
      </c>
      <c r="S31" t="n">
        <v>13.05</v>
      </c>
      <c r="T31" t="n">
        <v>2343.25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118.373526930101</v>
      </c>
      <c r="AB31" t="n">
        <v>161.963881817133</v>
      </c>
      <c r="AC31" t="n">
        <v>146.5062762542863</v>
      </c>
      <c r="AD31" t="n">
        <v>118373.526930101</v>
      </c>
      <c r="AE31" t="n">
        <v>161963.881817133</v>
      </c>
      <c r="AF31" t="n">
        <v>2.905023424822797e-06</v>
      </c>
      <c r="AG31" t="n">
        <v>7</v>
      </c>
      <c r="AH31" t="n">
        <v>146506.2762542863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13.3764</v>
      </c>
      <c r="E32" t="n">
        <v>7.48</v>
      </c>
      <c r="F32" t="n">
        <v>4.15</v>
      </c>
      <c r="G32" t="n">
        <v>35.57</v>
      </c>
      <c r="H32" t="n">
        <v>0.5</v>
      </c>
      <c r="I32" t="n">
        <v>7</v>
      </c>
      <c r="J32" t="n">
        <v>300.59</v>
      </c>
      <c r="K32" t="n">
        <v>61.2</v>
      </c>
      <c r="L32" t="n">
        <v>8.5</v>
      </c>
      <c r="M32" t="n">
        <v>5</v>
      </c>
      <c r="N32" t="n">
        <v>85.89</v>
      </c>
      <c r="O32" t="n">
        <v>37306.42</v>
      </c>
      <c r="P32" t="n">
        <v>70.25</v>
      </c>
      <c r="Q32" t="n">
        <v>203.56</v>
      </c>
      <c r="R32" t="n">
        <v>17.29</v>
      </c>
      <c r="S32" t="n">
        <v>13.05</v>
      </c>
      <c r="T32" t="n">
        <v>1814.89</v>
      </c>
      <c r="U32" t="n">
        <v>0.75</v>
      </c>
      <c r="V32" t="n">
        <v>0.9</v>
      </c>
      <c r="W32" t="n">
        <v>0.07000000000000001</v>
      </c>
      <c r="X32" t="n">
        <v>0.11</v>
      </c>
      <c r="Y32" t="n">
        <v>1</v>
      </c>
      <c r="Z32" t="n">
        <v>10</v>
      </c>
      <c r="AA32" t="n">
        <v>117.5953921145245</v>
      </c>
      <c r="AB32" t="n">
        <v>160.8992034335764</v>
      </c>
      <c r="AC32" t="n">
        <v>145.5432092813705</v>
      </c>
      <c r="AD32" t="n">
        <v>117595.3921145245</v>
      </c>
      <c r="AE32" t="n">
        <v>160899.2034335764</v>
      </c>
      <c r="AF32" t="n">
        <v>2.93825795947098e-06</v>
      </c>
      <c r="AG32" t="n">
        <v>7</v>
      </c>
      <c r="AH32" t="n">
        <v>145543.2092813705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13.4158</v>
      </c>
      <c r="E33" t="n">
        <v>7.45</v>
      </c>
      <c r="F33" t="n">
        <v>4.13</v>
      </c>
      <c r="G33" t="n">
        <v>35.38</v>
      </c>
      <c r="H33" t="n">
        <v>0.52</v>
      </c>
      <c r="I33" t="n">
        <v>7</v>
      </c>
      <c r="J33" t="n">
        <v>301.11</v>
      </c>
      <c r="K33" t="n">
        <v>61.2</v>
      </c>
      <c r="L33" t="n">
        <v>8.75</v>
      </c>
      <c r="M33" t="n">
        <v>5</v>
      </c>
      <c r="N33" t="n">
        <v>86.16</v>
      </c>
      <c r="O33" t="n">
        <v>37371.47</v>
      </c>
      <c r="P33" t="n">
        <v>69.84999999999999</v>
      </c>
      <c r="Q33" t="n">
        <v>203.56</v>
      </c>
      <c r="R33" t="n">
        <v>16.71</v>
      </c>
      <c r="S33" t="n">
        <v>13.05</v>
      </c>
      <c r="T33" t="n">
        <v>1522.93</v>
      </c>
      <c r="U33" t="n">
        <v>0.78</v>
      </c>
      <c r="V33" t="n">
        <v>0.91</v>
      </c>
      <c r="W33" t="n">
        <v>0.06</v>
      </c>
      <c r="X33" t="n">
        <v>0.09</v>
      </c>
      <c r="Y33" t="n">
        <v>1</v>
      </c>
      <c r="Z33" t="n">
        <v>10</v>
      </c>
      <c r="AA33" t="n">
        <v>117.2733585984107</v>
      </c>
      <c r="AB33" t="n">
        <v>160.4585829697137</v>
      </c>
      <c r="AC33" t="n">
        <v>145.144641016164</v>
      </c>
      <c r="AD33" t="n">
        <v>117273.3585984107</v>
      </c>
      <c r="AE33" t="n">
        <v>160458.5829697137</v>
      </c>
      <c r="AF33" t="n">
        <v>2.946912557389939e-06</v>
      </c>
      <c r="AG33" t="n">
        <v>7</v>
      </c>
      <c r="AH33" t="n">
        <v>145144.641016164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13.37</v>
      </c>
      <c r="E34" t="n">
        <v>7.48</v>
      </c>
      <c r="F34" t="n">
        <v>4.15</v>
      </c>
      <c r="G34" t="n">
        <v>35.6</v>
      </c>
      <c r="H34" t="n">
        <v>0.53</v>
      </c>
      <c r="I34" t="n">
        <v>7</v>
      </c>
      <c r="J34" t="n">
        <v>301.64</v>
      </c>
      <c r="K34" t="n">
        <v>61.2</v>
      </c>
      <c r="L34" t="n">
        <v>9</v>
      </c>
      <c r="M34" t="n">
        <v>5</v>
      </c>
      <c r="N34" t="n">
        <v>86.44</v>
      </c>
      <c r="O34" t="n">
        <v>37436.63</v>
      </c>
      <c r="P34" t="n">
        <v>70.25</v>
      </c>
      <c r="Q34" t="n">
        <v>203.56</v>
      </c>
      <c r="R34" t="n">
        <v>17.6</v>
      </c>
      <c r="S34" t="n">
        <v>13.05</v>
      </c>
      <c r="T34" t="n">
        <v>1972.13</v>
      </c>
      <c r="U34" t="n">
        <v>0.74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117.6137622835164</v>
      </c>
      <c r="AB34" t="n">
        <v>160.9243383092257</v>
      </c>
      <c r="AC34" t="n">
        <v>145.5659453197649</v>
      </c>
      <c r="AD34" t="n">
        <v>117613.7622835164</v>
      </c>
      <c r="AE34" t="n">
        <v>160924.3383092257</v>
      </c>
      <c r="AF34" t="n">
        <v>2.936852136458763e-06</v>
      </c>
      <c r="AG34" t="n">
        <v>7</v>
      </c>
      <c r="AH34" t="n">
        <v>145565.9453197649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13.3368</v>
      </c>
      <c r="E35" t="n">
        <v>7.5</v>
      </c>
      <c r="F35" t="n">
        <v>4.17</v>
      </c>
      <c r="G35" t="n">
        <v>35.76</v>
      </c>
      <c r="H35" t="n">
        <v>0.55</v>
      </c>
      <c r="I35" t="n">
        <v>7</v>
      </c>
      <c r="J35" t="n">
        <v>302.17</v>
      </c>
      <c r="K35" t="n">
        <v>61.2</v>
      </c>
      <c r="L35" t="n">
        <v>9.25</v>
      </c>
      <c r="M35" t="n">
        <v>5</v>
      </c>
      <c r="N35" t="n">
        <v>86.72</v>
      </c>
      <c r="O35" t="n">
        <v>37501.91</v>
      </c>
      <c r="P35" t="n">
        <v>70.54000000000001</v>
      </c>
      <c r="Q35" t="n">
        <v>203.56</v>
      </c>
      <c r="R35" t="n">
        <v>18.17</v>
      </c>
      <c r="S35" t="n">
        <v>13.05</v>
      </c>
      <c r="T35" t="n">
        <v>2253.8</v>
      </c>
      <c r="U35" t="n">
        <v>0.72</v>
      </c>
      <c r="V35" t="n">
        <v>0.9</v>
      </c>
      <c r="W35" t="n">
        <v>0.07000000000000001</v>
      </c>
      <c r="X35" t="n">
        <v>0.13</v>
      </c>
      <c r="Y35" t="n">
        <v>1</v>
      </c>
      <c r="Z35" t="n">
        <v>10</v>
      </c>
      <c r="AA35" t="n">
        <v>117.8750241918853</v>
      </c>
      <c r="AB35" t="n">
        <v>161.2818083783179</v>
      </c>
      <c r="AC35" t="n">
        <v>145.8892989471754</v>
      </c>
      <c r="AD35" t="n">
        <v>117875.0241918853</v>
      </c>
      <c r="AE35" t="n">
        <v>161281.8083783179</v>
      </c>
      <c r="AF35" t="n">
        <v>2.92955942958289e-06</v>
      </c>
      <c r="AG35" t="n">
        <v>7</v>
      </c>
      <c r="AH35" t="n">
        <v>145889.2989471754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13.3551</v>
      </c>
      <c r="E36" t="n">
        <v>7.49</v>
      </c>
      <c r="F36" t="n">
        <v>4.16</v>
      </c>
      <c r="G36" t="n">
        <v>35.67</v>
      </c>
      <c r="H36" t="n">
        <v>0.5600000000000001</v>
      </c>
      <c r="I36" t="n">
        <v>7</v>
      </c>
      <c r="J36" t="n">
        <v>302.7</v>
      </c>
      <c r="K36" t="n">
        <v>61.2</v>
      </c>
      <c r="L36" t="n">
        <v>9.5</v>
      </c>
      <c r="M36" t="n">
        <v>5</v>
      </c>
      <c r="N36" t="n">
        <v>87</v>
      </c>
      <c r="O36" t="n">
        <v>37567.32</v>
      </c>
      <c r="P36" t="n">
        <v>70.19</v>
      </c>
      <c r="Q36" t="n">
        <v>203.56</v>
      </c>
      <c r="R36" t="n">
        <v>17.83</v>
      </c>
      <c r="S36" t="n">
        <v>13.05</v>
      </c>
      <c r="T36" t="n">
        <v>2082.9</v>
      </c>
      <c r="U36" t="n">
        <v>0.73</v>
      </c>
      <c r="V36" t="n">
        <v>0.9</v>
      </c>
      <c r="W36" t="n">
        <v>0.06</v>
      </c>
      <c r="X36" t="n">
        <v>0.12</v>
      </c>
      <c r="Y36" t="n">
        <v>1</v>
      </c>
      <c r="Z36" t="n">
        <v>10</v>
      </c>
      <c r="AA36" t="n">
        <v>117.6557931362455</v>
      </c>
      <c r="AB36" t="n">
        <v>160.9818467762</v>
      </c>
      <c r="AC36" t="n">
        <v>145.6179652593648</v>
      </c>
      <c r="AD36" t="n">
        <v>117655.7931362455</v>
      </c>
      <c r="AE36" t="n">
        <v>160981.8467762</v>
      </c>
      <c r="AF36" t="n">
        <v>2.933579204758447e-06</v>
      </c>
      <c r="AG36" t="n">
        <v>7</v>
      </c>
      <c r="AH36" t="n">
        <v>145617.9652593648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13.3467</v>
      </c>
      <c r="E37" t="n">
        <v>7.49</v>
      </c>
      <c r="F37" t="n">
        <v>4.17</v>
      </c>
      <c r="G37" t="n">
        <v>35.71</v>
      </c>
      <c r="H37" t="n">
        <v>0.57</v>
      </c>
      <c r="I37" t="n">
        <v>7</v>
      </c>
      <c r="J37" t="n">
        <v>303.23</v>
      </c>
      <c r="K37" t="n">
        <v>61.2</v>
      </c>
      <c r="L37" t="n">
        <v>9.75</v>
      </c>
      <c r="M37" t="n">
        <v>5</v>
      </c>
      <c r="N37" t="n">
        <v>87.28</v>
      </c>
      <c r="O37" t="n">
        <v>37632.84</v>
      </c>
      <c r="P37" t="n">
        <v>70.05</v>
      </c>
      <c r="Q37" t="n">
        <v>203.56</v>
      </c>
      <c r="R37" t="n">
        <v>18.01</v>
      </c>
      <c r="S37" t="n">
        <v>13.05</v>
      </c>
      <c r="T37" t="n">
        <v>2174.79</v>
      </c>
      <c r="U37" t="n">
        <v>0.72</v>
      </c>
      <c r="V37" t="n">
        <v>0.9</v>
      </c>
      <c r="W37" t="n">
        <v>0.06</v>
      </c>
      <c r="X37" t="n">
        <v>0.13</v>
      </c>
      <c r="Y37" t="n">
        <v>1</v>
      </c>
      <c r="Z37" t="n">
        <v>10</v>
      </c>
      <c r="AA37" t="n">
        <v>117.6465591238269</v>
      </c>
      <c r="AB37" t="n">
        <v>160.969212393033</v>
      </c>
      <c r="AC37" t="n">
        <v>145.6065366839949</v>
      </c>
      <c r="AD37" t="n">
        <v>117646.5591238269</v>
      </c>
      <c r="AE37" t="n">
        <v>160969.2123930331</v>
      </c>
      <c r="AF37" t="n">
        <v>2.931734062054913e-06</v>
      </c>
      <c r="AG37" t="n">
        <v>7</v>
      </c>
      <c r="AH37" t="n">
        <v>145606.5366839949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13.4922</v>
      </c>
      <c r="E38" t="n">
        <v>7.41</v>
      </c>
      <c r="F38" t="n">
        <v>4.14</v>
      </c>
      <c r="G38" t="n">
        <v>41.39</v>
      </c>
      <c r="H38" t="n">
        <v>0.59</v>
      </c>
      <c r="I38" t="n">
        <v>6</v>
      </c>
      <c r="J38" t="n">
        <v>303.76</v>
      </c>
      <c r="K38" t="n">
        <v>61.2</v>
      </c>
      <c r="L38" t="n">
        <v>10</v>
      </c>
      <c r="M38" t="n">
        <v>4</v>
      </c>
      <c r="N38" t="n">
        <v>87.56999999999999</v>
      </c>
      <c r="O38" t="n">
        <v>37698.48</v>
      </c>
      <c r="P38" t="n">
        <v>69.39</v>
      </c>
      <c r="Q38" t="n">
        <v>203.56</v>
      </c>
      <c r="R38" t="n">
        <v>17.12</v>
      </c>
      <c r="S38" t="n">
        <v>13.05</v>
      </c>
      <c r="T38" t="n">
        <v>1735.66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116.8957407373311</v>
      </c>
      <c r="AB38" t="n">
        <v>159.9419095528606</v>
      </c>
      <c r="AC38" t="n">
        <v>144.6772781850595</v>
      </c>
      <c r="AD38" t="n">
        <v>116895.7407373311</v>
      </c>
      <c r="AE38" t="n">
        <v>159941.9095528605</v>
      </c>
      <c r="AF38" t="n">
        <v>2.963694569598275e-06</v>
      </c>
      <c r="AG38" t="n">
        <v>7</v>
      </c>
      <c r="AH38" t="n">
        <v>144677.2781850595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13.4927</v>
      </c>
      <c r="E39" t="n">
        <v>7.41</v>
      </c>
      <c r="F39" t="n">
        <v>4.14</v>
      </c>
      <c r="G39" t="n">
        <v>41.39</v>
      </c>
      <c r="H39" t="n">
        <v>0.6</v>
      </c>
      <c r="I39" t="n">
        <v>6</v>
      </c>
      <c r="J39" t="n">
        <v>304.3</v>
      </c>
      <c r="K39" t="n">
        <v>61.2</v>
      </c>
      <c r="L39" t="n">
        <v>10.25</v>
      </c>
      <c r="M39" t="n">
        <v>4</v>
      </c>
      <c r="N39" t="n">
        <v>87.84999999999999</v>
      </c>
      <c r="O39" t="n">
        <v>37764.25</v>
      </c>
      <c r="P39" t="n">
        <v>69.34999999999999</v>
      </c>
      <c r="Q39" t="n">
        <v>203.56</v>
      </c>
      <c r="R39" t="n">
        <v>17.06</v>
      </c>
      <c r="S39" t="n">
        <v>13.05</v>
      </c>
      <c r="T39" t="n">
        <v>1702.83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116.8782115005905</v>
      </c>
      <c r="AB39" t="n">
        <v>159.9179252778168</v>
      </c>
      <c r="AC39" t="n">
        <v>144.6555829355637</v>
      </c>
      <c r="AD39" t="n">
        <v>116878.2115005905</v>
      </c>
      <c r="AE39" t="n">
        <v>159917.9252778168</v>
      </c>
      <c r="AF39" t="n">
        <v>2.963804399521104e-06</v>
      </c>
      <c r="AG39" t="n">
        <v>7</v>
      </c>
      <c r="AH39" t="n">
        <v>144655.5829355637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13.4867</v>
      </c>
      <c r="E40" t="n">
        <v>7.41</v>
      </c>
      <c r="F40" t="n">
        <v>4.14</v>
      </c>
      <c r="G40" t="n">
        <v>41.42</v>
      </c>
      <c r="H40" t="n">
        <v>0.61</v>
      </c>
      <c r="I40" t="n">
        <v>6</v>
      </c>
      <c r="J40" t="n">
        <v>304.83</v>
      </c>
      <c r="K40" t="n">
        <v>61.2</v>
      </c>
      <c r="L40" t="n">
        <v>10.5</v>
      </c>
      <c r="M40" t="n">
        <v>4</v>
      </c>
      <c r="N40" t="n">
        <v>88.13</v>
      </c>
      <c r="O40" t="n">
        <v>37830.13</v>
      </c>
      <c r="P40" t="n">
        <v>69.52</v>
      </c>
      <c r="Q40" t="n">
        <v>203.56</v>
      </c>
      <c r="R40" t="n">
        <v>17.19</v>
      </c>
      <c r="S40" t="n">
        <v>13.05</v>
      </c>
      <c r="T40" t="n">
        <v>1771.96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116.9635613978713</v>
      </c>
      <c r="AB40" t="n">
        <v>160.034704772648</v>
      </c>
      <c r="AC40" t="n">
        <v>144.7612171593093</v>
      </c>
      <c r="AD40" t="n">
        <v>116963.5613978713</v>
      </c>
      <c r="AE40" t="n">
        <v>160034.704772648</v>
      </c>
      <c r="AF40" t="n">
        <v>2.962486440447151e-06</v>
      </c>
      <c r="AG40" t="n">
        <v>7</v>
      </c>
      <c r="AH40" t="n">
        <v>144761.2171593093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13.4933</v>
      </c>
      <c r="E41" t="n">
        <v>7.41</v>
      </c>
      <c r="F41" t="n">
        <v>4.14</v>
      </c>
      <c r="G41" t="n">
        <v>41.39</v>
      </c>
      <c r="H41" t="n">
        <v>0.63</v>
      </c>
      <c r="I41" t="n">
        <v>6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69.41</v>
      </c>
      <c r="Q41" t="n">
        <v>203.56</v>
      </c>
      <c r="R41" t="n">
        <v>17.09</v>
      </c>
      <c r="S41" t="n">
        <v>13.05</v>
      </c>
      <c r="T41" t="n">
        <v>1719.36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116.900735417178</v>
      </c>
      <c r="AB41" t="n">
        <v>159.9487434941768</v>
      </c>
      <c r="AC41" t="n">
        <v>144.683459904608</v>
      </c>
      <c r="AD41" t="n">
        <v>116900.735417178</v>
      </c>
      <c r="AE41" t="n">
        <v>159948.7434941768</v>
      </c>
      <c r="AF41" t="n">
        <v>2.963936195428499e-06</v>
      </c>
      <c r="AG41" t="n">
        <v>7</v>
      </c>
      <c r="AH41" t="n">
        <v>144683.459904608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13.4912</v>
      </c>
      <c r="E42" t="n">
        <v>7.41</v>
      </c>
      <c r="F42" t="n">
        <v>4.14</v>
      </c>
      <c r="G42" t="n">
        <v>41.4</v>
      </c>
      <c r="H42" t="n">
        <v>0.64</v>
      </c>
      <c r="I42" t="n">
        <v>6</v>
      </c>
      <c r="J42" t="n">
        <v>305.9</v>
      </c>
      <c r="K42" t="n">
        <v>61.2</v>
      </c>
      <c r="L42" t="n">
        <v>11</v>
      </c>
      <c r="M42" t="n">
        <v>4</v>
      </c>
      <c r="N42" t="n">
        <v>88.7</v>
      </c>
      <c r="O42" t="n">
        <v>37962.28</v>
      </c>
      <c r="P42" t="n">
        <v>69.45999999999999</v>
      </c>
      <c r="Q42" t="n">
        <v>203.57</v>
      </c>
      <c r="R42" t="n">
        <v>17.1</v>
      </c>
      <c r="S42" t="n">
        <v>13.05</v>
      </c>
      <c r="T42" t="n">
        <v>1727.02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116.9267693989379</v>
      </c>
      <c r="AB42" t="n">
        <v>159.9843643365589</v>
      </c>
      <c r="AC42" t="n">
        <v>144.7156811437873</v>
      </c>
      <c r="AD42" t="n">
        <v>116926.7693989379</v>
      </c>
      <c r="AE42" t="n">
        <v>159984.3643365589</v>
      </c>
      <c r="AF42" t="n">
        <v>2.963474909752616e-06</v>
      </c>
      <c r="AG42" t="n">
        <v>7</v>
      </c>
      <c r="AH42" t="n">
        <v>144715.6811437873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13.513</v>
      </c>
      <c r="E43" t="n">
        <v>7.4</v>
      </c>
      <c r="F43" t="n">
        <v>4.13</v>
      </c>
      <c r="G43" t="n">
        <v>41.28</v>
      </c>
      <c r="H43" t="n">
        <v>0.65</v>
      </c>
      <c r="I43" t="n">
        <v>6</v>
      </c>
      <c r="J43" t="n">
        <v>306.44</v>
      </c>
      <c r="K43" t="n">
        <v>61.2</v>
      </c>
      <c r="L43" t="n">
        <v>11.25</v>
      </c>
      <c r="M43" t="n">
        <v>4</v>
      </c>
      <c r="N43" t="n">
        <v>88.98999999999999</v>
      </c>
      <c r="O43" t="n">
        <v>38028.53</v>
      </c>
      <c r="P43" t="n">
        <v>69.15000000000001</v>
      </c>
      <c r="Q43" t="n">
        <v>203.56</v>
      </c>
      <c r="R43" t="n">
        <v>16.6</v>
      </c>
      <c r="S43" t="n">
        <v>13.05</v>
      </c>
      <c r="T43" t="n">
        <v>1474.43</v>
      </c>
      <c r="U43" t="n">
        <v>0.79</v>
      </c>
      <c r="V43" t="n">
        <v>0.91</v>
      </c>
      <c r="W43" t="n">
        <v>0.07000000000000001</v>
      </c>
      <c r="X43" t="n">
        <v>0.09</v>
      </c>
      <c r="Y43" t="n">
        <v>1</v>
      </c>
      <c r="Z43" t="n">
        <v>10</v>
      </c>
      <c r="AA43" t="n">
        <v>116.7177263592471</v>
      </c>
      <c r="AB43" t="n">
        <v>159.6983424273262</v>
      </c>
      <c r="AC43" t="n">
        <v>144.4569567641374</v>
      </c>
      <c r="AD43" t="n">
        <v>116717.7263592471</v>
      </c>
      <c r="AE43" t="n">
        <v>159698.3424273262</v>
      </c>
      <c r="AF43" t="n">
        <v>2.968263494387979e-06</v>
      </c>
      <c r="AG43" t="n">
        <v>7</v>
      </c>
      <c r="AH43" t="n">
        <v>144456.9567641374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13.5282</v>
      </c>
      <c r="E44" t="n">
        <v>7.39</v>
      </c>
      <c r="F44" t="n">
        <v>4.12</v>
      </c>
      <c r="G44" t="n">
        <v>41.19</v>
      </c>
      <c r="H44" t="n">
        <v>0.67</v>
      </c>
      <c r="I44" t="n">
        <v>6</v>
      </c>
      <c r="J44" t="n">
        <v>306.98</v>
      </c>
      <c r="K44" t="n">
        <v>61.2</v>
      </c>
      <c r="L44" t="n">
        <v>11.5</v>
      </c>
      <c r="M44" t="n">
        <v>4</v>
      </c>
      <c r="N44" t="n">
        <v>89.28</v>
      </c>
      <c r="O44" t="n">
        <v>38094.91</v>
      </c>
      <c r="P44" t="n">
        <v>68.75</v>
      </c>
      <c r="Q44" t="n">
        <v>203.56</v>
      </c>
      <c r="R44" t="n">
        <v>16.49</v>
      </c>
      <c r="S44" t="n">
        <v>13.05</v>
      </c>
      <c r="T44" t="n">
        <v>1421.74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116.4913454751359</v>
      </c>
      <c r="AB44" t="n">
        <v>159.3885981144656</v>
      </c>
      <c r="AC44" t="n">
        <v>144.1767740137673</v>
      </c>
      <c r="AD44" t="n">
        <v>116491.3454751359</v>
      </c>
      <c r="AE44" t="n">
        <v>159388.5981144656</v>
      </c>
      <c r="AF44" t="n">
        <v>2.971602324041993e-06</v>
      </c>
      <c r="AG44" t="n">
        <v>7</v>
      </c>
      <c r="AH44" t="n">
        <v>144176.7740137673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13.4943</v>
      </c>
      <c r="E45" t="n">
        <v>7.41</v>
      </c>
      <c r="F45" t="n">
        <v>4.14</v>
      </c>
      <c r="G45" t="n">
        <v>41.38</v>
      </c>
      <c r="H45" t="n">
        <v>0.68</v>
      </c>
      <c r="I45" t="n">
        <v>6</v>
      </c>
      <c r="J45" t="n">
        <v>307.52</v>
      </c>
      <c r="K45" t="n">
        <v>61.2</v>
      </c>
      <c r="L45" t="n">
        <v>11.75</v>
      </c>
      <c r="M45" t="n">
        <v>4</v>
      </c>
      <c r="N45" t="n">
        <v>89.56999999999999</v>
      </c>
      <c r="O45" t="n">
        <v>38161.42</v>
      </c>
      <c r="P45" t="n">
        <v>68.89</v>
      </c>
      <c r="Q45" t="n">
        <v>203.57</v>
      </c>
      <c r="R45" t="n">
        <v>17.13</v>
      </c>
      <c r="S45" t="n">
        <v>13.05</v>
      </c>
      <c r="T45" t="n">
        <v>1741.23</v>
      </c>
      <c r="U45" t="n">
        <v>0.76</v>
      </c>
      <c r="V45" t="n">
        <v>0.9</v>
      </c>
      <c r="W45" t="n">
        <v>0.06</v>
      </c>
      <c r="X45" t="n">
        <v>0.1</v>
      </c>
      <c r="Y45" t="n">
        <v>1</v>
      </c>
      <c r="Z45" t="n">
        <v>10</v>
      </c>
      <c r="AA45" t="n">
        <v>116.6882382717699</v>
      </c>
      <c r="AB45" t="n">
        <v>159.6579955251172</v>
      </c>
      <c r="AC45" t="n">
        <v>144.420460513648</v>
      </c>
      <c r="AD45" t="n">
        <v>116688.2382717699</v>
      </c>
      <c r="AE45" t="n">
        <v>159657.9955251172</v>
      </c>
      <c r="AF45" t="n">
        <v>2.964155855274158e-06</v>
      </c>
      <c r="AG45" t="n">
        <v>7</v>
      </c>
      <c r="AH45" t="n">
        <v>144420.460513648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13.4725</v>
      </c>
      <c r="E46" t="n">
        <v>7.42</v>
      </c>
      <c r="F46" t="n">
        <v>4.15</v>
      </c>
      <c r="G46" t="n">
        <v>41.5</v>
      </c>
      <c r="H46" t="n">
        <v>0.6899999999999999</v>
      </c>
      <c r="I46" t="n">
        <v>6</v>
      </c>
      <c r="J46" t="n">
        <v>308.06</v>
      </c>
      <c r="K46" t="n">
        <v>61.2</v>
      </c>
      <c r="L46" t="n">
        <v>12</v>
      </c>
      <c r="M46" t="n">
        <v>4</v>
      </c>
      <c r="N46" t="n">
        <v>89.86</v>
      </c>
      <c r="O46" t="n">
        <v>38228.06</v>
      </c>
      <c r="P46" t="n">
        <v>68.97</v>
      </c>
      <c r="Q46" t="n">
        <v>203.56</v>
      </c>
      <c r="R46" t="n">
        <v>17.5</v>
      </c>
      <c r="S46" t="n">
        <v>13.05</v>
      </c>
      <c r="T46" t="n">
        <v>1926.65</v>
      </c>
      <c r="U46" t="n">
        <v>0.75</v>
      </c>
      <c r="V46" t="n">
        <v>0.9</v>
      </c>
      <c r="W46" t="n">
        <v>0.06</v>
      </c>
      <c r="X46" t="n">
        <v>0.11</v>
      </c>
      <c r="Y46" t="n">
        <v>1</v>
      </c>
      <c r="Z46" t="n">
        <v>10</v>
      </c>
      <c r="AA46" t="n">
        <v>116.8046196520904</v>
      </c>
      <c r="AB46" t="n">
        <v>159.8172336640557</v>
      </c>
      <c r="AC46" t="n">
        <v>144.5645011880985</v>
      </c>
      <c r="AD46" t="n">
        <v>116804.6196520904</v>
      </c>
      <c r="AE46" t="n">
        <v>159817.2336640557</v>
      </c>
      <c r="AF46" t="n">
        <v>2.959367270638795e-06</v>
      </c>
      <c r="AG46" t="n">
        <v>7</v>
      </c>
      <c r="AH46" t="n">
        <v>144564.5011880985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13.6271</v>
      </c>
      <c r="E47" t="n">
        <v>7.34</v>
      </c>
      <c r="F47" t="n">
        <v>4.12</v>
      </c>
      <c r="G47" t="n">
        <v>49.44</v>
      </c>
      <c r="H47" t="n">
        <v>0.71</v>
      </c>
      <c r="I47" t="n">
        <v>5</v>
      </c>
      <c r="J47" t="n">
        <v>308.6</v>
      </c>
      <c r="K47" t="n">
        <v>61.2</v>
      </c>
      <c r="L47" t="n">
        <v>12.25</v>
      </c>
      <c r="M47" t="n">
        <v>3</v>
      </c>
      <c r="N47" t="n">
        <v>90.15000000000001</v>
      </c>
      <c r="O47" t="n">
        <v>38294.82</v>
      </c>
      <c r="P47" t="n">
        <v>68.19</v>
      </c>
      <c r="Q47" t="n">
        <v>203.56</v>
      </c>
      <c r="R47" t="n">
        <v>16.46</v>
      </c>
      <c r="S47" t="n">
        <v>13.05</v>
      </c>
      <c r="T47" t="n">
        <v>1409.81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115.9972025080671</v>
      </c>
      <c r="AB47" t="n">
        <v>158.7124899068732</v>
      </c>
      <c r="AC47" t="n">
        <v>143.5651926245834</v>
      </c>
      <c r="AD47" t="n">
        <v>115997.2025080671</v>
      </c>
      <c r="AE47" t="n">
        <v>158712.4899068732</v>
      </c>
      <c r="AF47" t="n">
        <v>2.993326682777653e-06</v>
      </c>
      <c r="AG47" t="n">
        <v>7</v>
      </c>
      <c r="AH47" t="n">
        <v>143565.1926245834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13.6343</v>
      </c>
      <c r="E48" t="n">
        <v>7.33</v>
      </c>
      <c r="F48" t="n">
        <v>4.12</v>
      </c>
      <c r="G48" t="n">
        <v>49.39</v>
      </c>
      <c r="H48" t="n">
        <v>0.72</v>
      </c>
      <c r="I48" t="n">
        <v>5</v>
      </c>
      <c r="J48" t="n">
        <v>309.14</v>
      </c>
      <c r="K48" t="n">
        <v>61.2</v>
      </c>
      <c r="L48" t="n">
        <v>12.5</v>
      </c>
      <c r="M48" t="n">
        <v>3</v>
      </c>
      <c r="N48" t="n">
        <v>90.44</v>
      </c>
      <c r="O48" t="n">
        <v>38361.7</v>
      </c>
      <c r="P48" t="n">
        <v>68.2</v>
      </c>
      <c r="Q48" t="n">
        <v>203.56</v>
      </c>
      <c r="R48" t="n">
        <v>16.39</v>
      </c>
      <c r="S48" t="n">
        <v>13.05</v>
      </c>
      <c r="T48" t="n">
        <v>1373.4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115.9817720309972</v>
      </c>
      <c r="AB48" t="n">
        <v>158.6913772474016</v>
      </c>
      <c r="AC48" t="n">
        <v>143.5460949277001</v>
      </c>
      <c r="AD48" t="n">
        <v>115981.7720309973</v>
      </c>
      <c r="AE48" t="n">
        <v>158691.3772474017</v>
      </c>
      <c r="AF48" t="n">
        <v>2.994908233666396e-06</v>
      </c>
      <c r="AG48" t="n">
        <v>7</v>
      </c>
      <c r="AH48" t="n">
        <v>143546.0949277001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13.6209</v>
      </c>
      <c r="E49" t="n">
        <v>7.34</v>
      </c>
      <c r="F49" t="n">
        <v>4.12</v>
      </c>
      <c r="G49" t="n">
        <v>49.48</v>
      </c>
      <c r="H49" t="n">
        <v>0.73</v>
      </c>
      <c r="I49" t="n">
        <v>5</v>
      </c>
      <c r="J49" t="n">
        <v>309.68</v>
      </c>
      <c r="K49" t="n">
        <v>61.2</v>
      </c>
      <c r="L49" t="n">
        <v>12.75</v>
      </c>
      <c r="M49" t="n">
        <v>3</v>
      </c>
      <c r="N49" t="n">
        <v>90.73999999999999</v>
      </c>
      <c r="O49" t="n">
        <v>38428.72</v>
      </c>
      <c r="P49" t="n">
        <v>68.37</v>
      </c>
      <c r="Q49" t="n">
        <v>203.56</v>
      </c>
      <c r="R49" t="n">
        <v>16.62</v>
      </c>
      <c r="S49" t="n">
        <v>13.05</v>
      </c>
      <c r="T49" t="n">
        <v>1490.44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116.0858587378083</v>
      </c>
      <c r="AB49" t="n">
        <v>158.8337932716418</v>
      </c>
      <c r="AC49" t="n">
        <v>143.6749189664689</v>
      </c>
      <c r="AD49" t="n">
        <v>116085.8587378083</v>
      </c>
      <c r="AE49" t="n">
        <v>158833.7932716418</v>
      </c>
      <c r="AF49" t="n">
        <v>2.991964791734568e-06</v>
      </c>
      <c r="AG49" t="n">
        <v>7</v>
      </c>
      <c r="AH49" t="n">
        <v>143674.9189664689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13.6281</v>
      </c>
      <c r="E50" t="n">
        <v>7.34</v>
      </c>
      <c r="F50" t="n">
        <v>4.12</v>
      </c>
      <c r="G50" t="n">
        <v>49.43</v>
      </c>
      <c r="H50" t="n">
        <v>0.75</v>
      </c>
      <c r="I50" t="n">
        <v>5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68.43000000000001</v>
      </c>
      <c r="Q50" t="n">
        <v>203.57</v>
      </c>
      <c r="R50" t="n">
        <v>16.47</v>
      </c>
      <c r="S50" t="n">
        <v>13.05</v>
      </c>
      <c r="T50" t="n">
        <v>1414.62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116.0903403493301</v>
      </c>
      <c r="AB50" t="n">
        <v>158.8399252102408</v>
      </c>
      <c r="AC50" t="n">
        <v>143.6804656814542</v>
      </c>
      <c r="AD50" t="n">
        <v>116090.3403493301</v>
      </c>
      <c r="AE50" t="n">
        <v>158839.9252102408</v>
      </c>
      <c r="AF50" t="n">
        <v>2.993546342623312e-06</v>
      </c>
      <c r="AG50" t="n">
        <v>7</v>
      </c>
      <c r="AH50" t="n">
        <v>143680.4656814542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13.6343</v>
      </c>
      <c r="E51" t="n">
        <v>7.33</v>
      </c>
      <c r="F51" t="n">
        <v>4.12</v>
      </c>
      <c r="G51" t="n">
        <v>49.39</v>
      </c>
      <c r="H51" t="n">
        <v>0.76</v>
      </c>
      <c r="I51" t="n">
        <v>5</v>
      </c>
      <c r="J51" t="n">
        <v>310.77</v>
      </c>
      <c r="K51" t="n">
        <v>61.2</v>
      </c>
      <c r="L51" t="n">
        <v>13.25</v>
      </c>
      <c r="M51" t="n">
        <v>3</v>
      </c>
      <c r="N51" t="n">
        <v>91.33</v>
      </c>
      <c r="O51" t="n">
        <v>38563.14</v>
      </c>
      <c r="P51" t="n">
        <v>68.38</v>
      </c>
      <c r="Q51" t="n">
        <v>203.56</v>
      </c>
      <c r="R51" t="n">
        <v>16.35</v>
      </c>
      <c r="S51" t="n">
        <v>13.05</v>
      </c>
      <c r="T51" t="n">
        <v>1354.76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116.0536167565829</v>
      </c>
      <c r="AB51" t="n">
        <v>158.7896783705135</v>
      </c>
      <c r="AC51" t="n">
        <v>143.6350143295886</v>
      </c>
      <c r="AD51" t="n">
        <v>116053.6167565829</v>
      </c>
      <c r="AE51" t="n">
        <v>158789.6783705135</v>
      </c>
      <c r="AF51" t="n">
        <v>2.994908233666396e-06</v>
      </c>
      <c r="AG51" t="n">
        <v>7</v>
      </c>
      <c r="AH51" t="n">
        <v>143635.0143295886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13.6302</v>
      </c>
      <c r="E52" t="n">
        <v>7.34</v>
      </c>
      <c r="F52" t="n">
        <v>4.12</v>
      </c>
      <c r="G52" t="n">
        <v>49.42</v>
      </c>
      <c r="H52" t="n">
        <v>0.77</v>
      </c>
      <c r="I52" t="n">
        <v>5</v>
      </c>
      <c r="J52" t="n">
        <v>311.32</v>
      </c>
      <c r="K52" t="n">
        <v>61.2</v>
      </c>
      <c r="L52" t="n">
        <v>13.5</v>
      </c>
      <c r="M52" t="n">
        <v>3</v>
      </c>
      <c r="N52" t="n">
        <v>91.62</v>
      </c>
      <c r="O52" t="n">
        <v>38630.55</v>
      </c>
      <c r="P52" t="n">
        <v>68.39</v>
      </c>
      <c r="Q52" t="n">
        <v>203.56</v>
      </c>
      <c r="R52" t="n">
        <v>16.44</v>
      </c>
      <c r="S52" t="n">
        <v>13.05</v>
      </c>
      <c r="T52" t="n">
        <v>1400.5</v>
      </c>
      <c r="U52" t="n">
        <v>0.79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116.0686892921624</v>
      </c>
      <c r="AB52" t="n">
        <v>158.8103012786467</v>
      </c>
      <c r="AC52" t="n">
        <v>143.6536690163141</v>
      </c>
      <c r="AD52" t="n">
        <v>116068.6892921625</v>
      </c>
      <c r="AE52" t="n">
        <v>158810.3012786467</v>
      </c>
      <c r="AF52" t="n">
        <v>2.994007628299196e-06</v>
      </c>
      <c r="AG52" t="n">
        <v>7</v>
      </c>
      <c r="AH52" t="n">
        <v>143653.6690163141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13.6379</v>
      </c>
      <c r="E53" t="n">
        <v>7.33</v>
      </c>
      <c r="F53" t="n">
        <v>4.11</v>
      </c>
      <c r="G53" t="n">
        <v>49.37</v>
      </c>
      <c r="H53" t="n">
        <v>0.79</v>
      </c>
      <c r="I53" t="n">
        <v>5</v>
      </c>
      <c r="J53" t="n">
        <v>311.87</v>
      </c>
      <c r="K53" t="n">
        <v>61.2</v>
      </c>
      <c r="L53" t="n">
        <v>13.75</v>
      </c>
      <c r="M53" t="n">
        <v>3</v>
      </c>
      <c r="N53" t="n">
        <v>91.92</v>
      </c>
      <c r="O53" t="n">
        <v>38698.21</v>
      </c>
      <c r="P53" t="n">
        <v>68.28</v>
      </c>
      <c r="Q53" t="n">
        <v>203.56</v>
      </c>
      <c r="R53" t="n">
        <v>16.23</v>
      </c>
      <c r="S53" t="n">
        <v>13.05</v>
      </c>
      <c r="T53" t="n">
        <v>1293.31</v>
      </c>
      <c r="U53" t="n">
        <v>0.8</v>
      </c>
      <c r="V53" t="n">
        <v>0.91</v>
      </c>
      <c r="W53" t="n">
        <v>0.06</v>
      </c>
      <c r="X53" t="n">
        <v>0.07000000000000001</v>
      </c>
      <c r="Y53" t="n">
        <v>1</v>
      </c>
      <c r="Z53" t="n">
        <v>10</v>
      </c>
      <c r="AA53" t="n">
        <v>115.9808370886658</v>
      </c>
      <c r="AB53" t="n">
        <v>158.6900980180571</v>
      </c>
      <c r="AC53" t="n">
        <v>143.5449377862087</v>
      </c>
      <c r="AD53" t="n">
        <v>115980.8370886658</v>
      </c>
      <c r="AE53" t="n">
        <v>158690.0980180571</v>
      </c>
      <c r="AF53" t="n">
        <v>2.995699009110768e-06</v>
      </c>
      <c r="AG53" t="n">
        <v>7</v>
      </c>
      <c r="AH53" t="n">
        <v>143544.9377862087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13.6576</v>
      </c>
      <c r="E54" t="n">
        <v>7.32</v>
      </c>
      <c r="F54" t="n">
        <v>4.1</v>
      </c>
      <c r="G54" t="n">
        <v>49.24</v>
      </c>
      <c r="H54" t="n">
        <v>0.8</v>
      </c>
      <c r="I54" t="n">
        <v>5</v>
      </c>
      <c r="J54" t="n">
        <v>312.42</v>
      </c>
      <c r="K54" t="n">
        <v>61.2</v>
      </c>
      <c r="L54" t="n">
        <v>14</v>
      </c>
      <c r="M54" t="n">
        <v>3</v>
      </c>
      <c r="N54" t="n">
        <v>92.22</v>
      </c>
      <c r="O54" t="n">
        <v>38765.89</v>
      </c>
      <c r="P54" t="n">
        <v>67.98</v>
      </c>
      <c r="Q54" t="n">
        <v>203.61</v>
      </c>
      <c r="R54" t="n">
        <v>15.91</v>
      </c>
      <c r="S54" t="n">
        <v>13.05</v>
      </c>
      <c r="T54" t="n">
        <v>1135.2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115.7851542640534</v>
      </c>
      <c r="AB54" t="n">
        <v>158.4223561445056</v>
      </c>
      <c r="AC54" t="n">
        <v>143.3027488212908</v>
      </c>
      <c r="AD54" t="n">
        <v>115785.1542640534</v>
      </c>
      <c r="AE54" t="n">
        <v>158422.3561445056</v>
      </c>
      <c r="AF54" t="n">
        <v>3.000026308070248e-06</v>
      </c>
      <c r="AG54" t="n">
        <v>7</v>
      </c>
      <c r="AH54" t="n">
        <v>143302.7488212908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13.6519</v>
      </c>
      <c r="E55" t="n">
        <v>7.32</v>
      </c>
      <c r="F55" t="n">
        <v>4.11</v>
      </c>
      <c r="G55" t="n">
        <v>49.28</v>
      </c>
      <c r="H55" t="n">
        <v>0.8100000000000001</v>
      </c>
      <c r="I55" t="n">
        <v>5</v>
      </c>
      <c r="J55" t="n">
        <v>312.97</v>
      </c>
      <c r="K55" t="n">
        <v>61.2</v>
      </c>
      <c r="L55" t="n">
        <v>14.25</v>
      </c>
      <c r="M55" t="n">
        <v>3</v>
      </c>
      <c r="N55" t="n">
        <v>92.52</v>
      </c>
      <c r="O55" t="n">
        <v>38833.69</v>
      </c>
      <c r="P55" t="n">
        <v>68</v>
      </c>
      <c r="Q55" t="n">
        <v>203.56</v>
      </c>
      <c r="R55" t="n">
        <v>16.11</v>
      </c>
      <c r="S55" t="n">
        <v>13.05</v>
      </c>
      <c r="T55" t="n">
        <v>1232.58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115.8315234645827</v>
      </c>
      <c r="AB55" t="n">
        <v>158.4858005303344</v>
      </c>
      <c r="AC55" t="n">
        <v>143.360138163981</v>
      </c>
      <c r="AD55" t="n">
        <v>115831.5234645827</v>
      </c>
      <c r="AE55" t="n">
        <v>158485.8005303344</v>
      </c>
      <c r="AF55" t="n">
        <v>2.998774246949992e-06</v>
      </c>
      <c r="AG55" t="n">
        <v>7</v>
      </c>
      <c r="AH55" t="n">
        <v>143360.138163981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13.6219</v>
      </c>
      <c r="E56" t="n">
        <v>7.34</v>
      </c>
      <c r="F56" t="n">
        <v>4.12</v>
      </c>
      <c r="G56" t="n">
        <v>49.47</v>
      </c>
      <c r="H56" t="n">
        <v>0.82</v>
      </c>
      <c r="I56" t="n">
        <v>5</v>
      </c>
      <c r="J56" t="n">
        <v>313.52</v>
      </c>
      <c r="K56" t="n">
        <v>61.2</v>
      </c>
      <c r="L56" t="n">
        <v>14.5</v>
      </c>
      <c r="M56" t="n">
        <v>3</v>
      </c>
      <c r="N56" t="n">
        <v>92.81999999999999</v>
      </c>
      <c r="O56" t="n">
        <v>38901.63</v>
      </c>
      <c r="P56" t="n">
        <v>68.05</v>
      </c>
      <c r="Q56" t="n">
        <v>203.56</v>
      </c>
      <c r="R56" t="n">
        <v>16.65</v>
      </c>
      <c r="S56" t="n">
        <v>13.05</v>
      </c>
      <c r="T56" t="n">
        <v>1507.06</v>
      </c>
      <c r="U56" t="n">
        <v>0.78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115.9553120711017</v>
      </c>
      <c r="AB56" t="n">
        <v>158.6551735629416</v>
      </c>
      <c r="AC56" t="n">
        <v>143.5133464720726</v>
      </c>
      <c r="AD56" t="n">
        <v>115955.3120711017</v>
      </c>
      <c r="AE56" t="n">
        <v>158655.1735629416</v>
      </c>
      <c r="AF56" t="n">
        <v>2.992184451580227e-06</v>
      </c>
      <c r="AG56" t="n">
        <v>7</v>
      </c>
      <c r="AH56" t="n">
        <v>143513.3464720726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13.6096</v>
      </c>
      <c r="E57" t="n">
        <v>7.35</v>
      </c>
      <c r="F57" t="n">
        <v>4.13</v>
      </c>
      <c r="G57" t="n">
        <v>49.55</v>
      </c>
      <c r="H57" t="n">
        <v>0.84</v>
      </c>
      <c r="I57" t="n">
        <v>5</v>
      </c>
      <c r="J57" t="n">
        <v>314.07</v>
      </c>
      <c r="K57" t="n">
        <v>61.2</v>
      </c>
      <c r="L57" t="n">
        <v>14.75</v>
      </c>
      <c r="M57" t="n">
        <v>3</v>
      </c>
      <c r="N57" t="n">
        <v>93.12</v>
      </c>
      <c r="O57" t="n">
        <v>38969.71</v>
      </c>
      <c r="P57" t="n">
        <v>68</v>
      </c>
      <c r="Q57" t="n">
        <v>203.56</v>
      </c>
      <c r="R57" t="n">
        <v>16.79</v>
      </c>
      <c r="S57" t="n">
        <v>13.05</v>
      </c>
      <c r="T57" t="n">
        <v>1576.91</v>
      </c>
      <c r="U57" t="n">
        <v>0.78</v>
      </c>
      <c r="V57" t="n">
        <v>0.9</v>
      </c>
      <c r="W57" t="n">
        <v>0.06</v>
      </c>
      <c r="X57" t="n">
        <v>0.09</v>
      </c>
      <c r="Y57" t="n">
        <v>1</v>
      </c>
      <c r="Z57" t="n">
        <v>10</v>
      </c>
      <c r="AA57" t="n">
        <v>115.9917216941535</v>
      </c>
      <c r="AB57" t="n">
        <v>158.7049908154802</v>
      </c>
      <c r="AC57" t="n">
        <v>143.5584092359479</v>
      </c>
      <c r="AD57" t="n">
        <v>115991.7216941535</v>
      </c>
      <c r="AE57" t="n">
        <v>158704.9908154802</v>
      </c>
      <c r="AF57" t="n">
        <v>2.989482635478623e-06</v>
      </c>
      <c r="AG57" t="n">
        <v>7</v>
      </c>
      <c r="AH57" t="n">
        <v>143558.4092359479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13.625</v>
      </c>
      <c r="E58" t="n">
        <v>7.34</v>
      </c>
      <c r="F58" t="n">
        <v>4.12</v>
      </c>
      <c r="G58" t="n">
        <v>49.45</v>
      </c>
      <c r="H58" t="n">
        <v>0.85</v>
      </c>
      <c r="I58" t="n">
        <v>5</v>
      </c>
      <c r="J58" t="n">
        <v>314.62</v>
      </c>
      <c r="K58" t="n">
        <v>61.2</v>
      </c>
      <c r="L58" t="n">
        <v>15</v>
      </c>
      <c r="M58" t="n">
        <v>3</v>
      </c>
      <c r="N58" t="n">
        <v>93.43000000000001</v>
      </c>
      <c r="O58" t="n">
        <v>39037.92</v>
      </c>
      <c r="P58" t="n">
        <v>67.70999999999999</v>
      </c>
      <c r="Q58" t="n">
        <v>203.56</v>
      </c>
      <c r="R58" t="n">
        <v>16.58</v>
      </c>
      <c r="S58" t="n">
        <v>13.05</v>
      </c>
      <c r="T58" t="n">
        <v>1468.12</v>
      </c>
      <c r="U58" t="n">
        <v>0.79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115.8111543755989</v>
      </c>
      <c r="AB58" t="n">
        <v>158.457930644166</v>
      </c>
      <c r="AC58" t="n">
        <v>143.3349281406328</v>
      </c>
      <c r="AD58" t="n">
        <v>115811.1543755989</v>
      </c>
      <c r="AE58" t="n">
        <v>158457.930644166</v>
      </c>
      <c r="AF58" t="n">
        <v>2.99286539710177e-06</v>
      </c>
      <c r="AG58" t="n">
        <v>7</v>
      </c>
      <c r="AH58" t="n">
        <v>143334.9281406328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13.6178</v>
      </c>
      <c r="E59" t="n">
        <v>7.34</v>
      </c>
      <c r="F59" t="n">
        <v>4.12</v>
      </c>
      <c r="G59" t="n">
        <v>49.5</v>
      </c>
      <c r="H59" t="n">
        <v>0.86</v>
      </c>
      <c r="I59" t="n">
        <v>5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67.53</v>
      </c>
      <c r="Q59" t="n">
        <v>203.56</v>
      </c>
      <c r="R59" t="n">
        <v>16.71</v>
      </c>
      <c r="S59" t="n">
        <v>13.05</v>
      </c>
      <c r="T59" t="n">
        <v>1534.09</v>
      </c>
      <c r="U59" t="n">
        <v>0.78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115.7585696152541</v>
      </c>
      <c r="AB59" t="n">
        <v>158.3859818551864</v>
      </c>
      <c r="AC59" t="n">
        <v>143.2698460430926</v>
      </c>
      <c r="AD59" t="n">
        <v>115758.5696152541</v>
      </c>
      <c r="AE59" t="n">
        <v>158385.9818551864</v>
      </c>
      <c r="AF59" t="n">
        <v>2.991283846213026e-06</v>
      </c>
      <c r="AG59" t="n">
        <v>7</v>
      </c>
      <c r="AH59" t="n">
        <v>143269.8460430926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13.6106</v>
      </c>
      <c r="E60" t="n">
        <v>7.35</v>
      </c>
      <c r="F60" t="n">
        <v>4.13</v>
      </c>
      <c r="G60" t="n">
        <v>49.54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67.41</v>
      </c>
      <c r="Q60" t="n">
        <v>203.56</v>
      </c>
      <c r="R60" t="n">
        <v>16.82</v>
      </c>
      <c r="S60" t="n">
        <v>13.05</v>
      </c>
      <c r="T60" t="n">
        <v>1587.88</v>
      </c>
      <c r="U60" t="n">
        <v>0.78</v>
      </c>
      <c r="V60" t="n">
        <v>0.9</v>
      </c>
      <c r="W60" t="n">
        <v>0.06</v>
      </c>
      <c r="X60" t="n">
        <v>0.09</v>
      </c>
      <c r="Y60" t="n">
        <v>1</v>
      </c>
      <c r="Z60" t="n">
        <v>10</v>
      </c>
      <c r="AA60" t="n">
        <v>115.7531188173336</v>
      </c>
      <c r="AB60" t="n">
        <v>158.3785238329993</v>
      </c>
      <c r="AC60" t="n">
        <v>143.2630998040757</v>
      </c>
      <c r="AD60" t="n">
        <v>115753.1188173336</v>
      </c>
      <c r="AE60" t="n">
        <v>158378.5238329993</v>
      </c>
      <c r="AF60" t="n">
        <v>2.989702295324282e-06</v>
      </c>
      <c r="AG60" t="n">
        <v>7</v>
      </c>
      <c r="AH60" t="n">
        <v>143263.0998040757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13.6193</v>
      </c>
      <c r="E61" t="n">
        <v>7.34</v>
      </c>
      <c r="F61" t="n">
        <v>4.12</v>
      </c>
      <c r="G61" t="n">
        <v>49.49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67.2</v>
      </c>
      <c r="Q61" t="n">
        <v>203.57</v>
      </c>
      <c r="R61" t="n">
        <v>16.6</v>
      </c>
      <c r="S61" t="n">
        <v>13.05</v>
      </c>
      <c r="T61" t="n">
        <v>1478.25</v>
      </c>
      <c r="U61" t="n">
        <v>0.79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115.622684823812</v>
      </c>
      <c r="AB61" t="n">
        <v>158.2000582887216</v>
      </c>
      <c r="AC61" t="n">
        <v>143.1016667608658</v>
      </c>
      <c r="AD61" t="n">
        <v>115622.684823812</v>
      </c>
      <c r="AE61" t="n">
        <v>158200.0582887216</v>
      </c>
      <c r="AF61" t="n">
        <v>2.991613335981514e-06</v>
      </c>
      <c r="AG61" t="n">
        <v>7</v>
      </c>
      <c r="AH61" t="n">
        <v>143101.6667608658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13.7683</v>
      </c>
      <c r="E62" t="n">
        <v>7.26</v>
      </c>
      <c r="F62" t="n">
        <v>4.1</v>
      </c>
      <c r="G62" t="n">
        <v>61.48</v>
      </c>
      <c r="H62" t="n">
        <v>0.9</v>
      </c>
      <c r="I62" t="n">
        <v>4</v>
      </c>
      <c r="J62" t="n">
        <v>316.85</v>
      </c>
      <c r="K62" t="n">
        <v>61.2</v>
      </c>
      <c r="L62" t="n">
        <v>16</v>
      </c>
      <c r="M62" t="n">
        <v>2</v>
      </c>
      <c r="N62" t="n">
        <v>94.65000000000001</v>
      </c>
      <c r="O62" t="n">
        <v>39312.13</v>
      </c>
      <c r="P62" t="n">
        <v>66.58</v>
      </c>
      <c r="Q62" t="n">
        <v>203.57</v>
      </c>
      <c r="R62" t="n">
        <v>15.78</v>
      </c>
      <c r="S62" t="n">
        <v>13.05</v>
      </c>
      <c r="T62" t="n">
        <v>1073.17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114.9378005898118</v>
      </c>
      <c r="AB62" t="n">
        <v>157.262969464803</v>
      </c>
      <c r="AC62" t="n">
        <v>142.2540123790893</v>
      </c>
      <c r="AD62" t="n">
        <v>114937.8005898118</v>
      </c>
      <c r="AE62" t="n">
        <v>157262.969464803</v>
      </c>
      <c r="AF62" t="n">
        <v>3.024342652984682e-06</v>
      </c>
      <c r="AG62" t="n">
        <v>7</v>
      </c>
      <c r="AH62" t="n">
        <v>142254.0123790893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13.7894</v>
      </c>
      <c r="E63" t="n">
        <v>7.25</v>
      </c>
      <c r="F63" t="n">
        <v>4.09</v>
      </c>
      <c r="G63" t="n">
        <v>61.31</v>
      </c>
      <c r="H63" t="n">
        <v>0.91</v>
      </c>
      <c r="I63" t="n">
        <v>4</v>
      </c>
      <c r="J63" t="n">
        <v>317.41</v>
      </c>
      <c r="K63" t="n">
        <v>61.2</v>
      </c>
      <c r="L63" t="n">
        <v>16.25</v>
      </c>
      <c r="M63" t="n">
        <v>2</v>
      </c>
      <c r="N63" t="n">
        <v>94.95999999999999</v>
      </c>
      <c r="O63" t="n">
        <v>39381.03</v>
      </c>
      <c r="P63" t="n">
        <v>66.36</v>
      </c>
      <c r="Q63" t="n">
        <v>203.56</v>
      </c>
      <c r="R63" t="n">
        <v>15.38</v>
      </c>
      <c r="S63" t="n">
        <v>13.05</v>
      </c>
      <c r="T63" t="n">
        <v>875.6799999999999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114.7734236324002</v>
      </c>
      <c r="AB63" t="n">
        <v>157.0380616598731</v>
      </c>
      <c r="AC63" t="n">
        <v>142.0505694594017</v>
      </c>
      <c r="AD63" t="n">
        <v>114773.4236324002</v>
      </c>
      <c r="AE63" t="n">
        <v>157038.0616598731</v>
      </c>
      <c r="AF63" t="n">
        <v>3.028977475728084e-06</v>
      </c>
      <c r="AG63" t="n">
        <v>7</v>
      </c>
      <c r="AH63" t="n">
        <v>142050.5694594017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13.7963</v>
      </c>
      <c r="E64" t="n">
        <v>7.25</v>
      </c>
      <c r="F64" t="n">
        <v>4.08</v>
      </c>
      <c r="G64" t="n">
        <v>61.25</v>
      </c>
      <c r="H64" t="n">
        <v>0.92</v>
      </c>
      <c r="I64" t="n">
        <v>4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66.33</v>
      </c>
      <c r="Q64" t="n">
        <v>203.56</v>
      </c>
      <c r="R64" t="n">
        <v>15.32</v>
      </c>
      <c r="S64" t="n">
        <v>13.05</v>
      </c>
      <c r="T64" t="n">
        <v>846.09</v>
      </c>
      <c r="U64" t="n">
        <v>0.85</v>
      </c>
      <c r="V64" t="n">
        <v>0.91</v>
      </c>
      <c r="W64" t="n">
        <v>0.06</v>
      </c>
      <c r="X64" t="n">
        <v>0.04</v>
      </c>
      <c r="Y64" t="n">
        <v>1</v>
      </c>
      <c r="Z64" t="n">
        <v>10</v>
      </c>
      <c r="AA64" t="n">
        <v>114.7209207319858</v>
      </c>
      <c r="AB64" t="n">
        <v>156.9662248752616</v>
      </c>
      <c r="AC64" t="n">
        <v>141.9855886766899</v>
      </c>
      <c r="AD64" t="n">
        <v>114720.9207319858</v>
      </c>
      <c r="AE64" t="n">
        <v>156966.2248752616</v>
      </c>
      <c r="AF64" t="n">
        <v>3.030493128663129e-06</v>
      </c>
      <c r="AG64" t="n">
        <v>7</v>
      </c>
      <c r="AH64" t="n">
        <v>141985.5886766899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13.7905</v>
      </c>
      <c r="E65" t="n">
        <v>7.25</v>
      </c>
      <c r="F65" t="n">
        <v>4.09</v>
      </c>
      <c r="G65" t="n">
        <v>61.3</v>
      </c>
      <c r="H65" t="n">
        <v>0.9399999999999999</v>
      </c>
      <c r="I65" t="n">
        <v>4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66.36</v>
      </c>
      <c r="Q65" t="n">
        <v>203.56</v>
      </c>
      <c r="R65" t="n">
        <v>15.45</v>
      </c>
      <c r="S65" t="n">
        <v>13.05</v>
      </c>
      <c r="T65" t="n">
        <v>911.16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114.770587628706</v>
      </c>
      <c r="AB65" t="n">
        <v>157.034181314503</v>
      </c>
      <c r="AC65" t="n">
        <v>142.0470594487476</v>
      </c>
      <c r="AD65" t="n">
        <v>114770.587628706</v>
      </c>
      <c r="AE65" t="n">
        <v>157034.181314503</v>
      </c>
      <c r="AF65" t="n">
        <v>3.029219101558308e-06</v>
      </c>
      <c r="AG65" t="n">
        <v>7</v>
      </c>
      <c r="AH65" t="n">
        <v>142047.0594487476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13.7746</v>
      </c>
      <c r="E66" t="n">
        <v>7.26</v>
      </c>
      <c r="F66" t="n">
        <v>4.09</v>
      </c>
      <c r="G66" t="n">
        <v>61.42</v>
      </c>
      <c r="H66" t="n">
        <v>0.95</v>
      </c>
      <c r="I66" t="n">
        <v>4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66.47</v>
      </c>
      <c r="Q66" t="n">
        <v>203.56</v>
      </c>
      <c r="R66" t="n">
        <v>15.74</v>
      </c>
      <c r="S66" t="n">
        <v>13.05</v>
      </c>
      <c r="T66" t="n">
        <v>1054.63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114.8550827361123</v>
      </c>
      <c r="AB66" t="n">
        <v>157.1497912481172</v>
      </c>
      <c r="AC66" t="n">
        <v>142.1516357325573</v>
      </c>
      <c r="AD66" t="n">
        <v>114855.0827361123</v>
      </c>
      <c r="AE66" t="n">
        <v>157149.7912481172</v>
      </c>
      <c r="AF66" t="n">
        <v>3.025726510012333e-06</v>
      </c>
      <c r="AG66" t="n">
        <v>7</v>
      </c>
      <c r="AH66" t="n">
        <v>142151.6357325573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13.7641</v>
      </c>
      <c r="E67" t="n">
        <v>7.27</v>
      </c>
      <c r="F67" t="n">
        <v>4.1</v>
      </c>
      <c r="G67" t="n">
        <v>61.51</v>
      </c>
      <c r="H67" t="n">
        <v>0.96</v>
      </c>
      <c r="I67" t="n">
        <v>4</v>
      </c>
      <c r="J67" t="n">
        <v>319.65</v>
      </c>
      <c r="K67" t="n">
        <v>61.2</v>
      </c>
      <c r="L67" t="n">
        <v>17.25</v>
      </c>
      <c r="M67" t="n">
        <v>2</v>
      </c>
      <c r="N67" t="n">
        <v>96.2</v>
      </c>
      <c r="O67" t="n">
        <v>39658.05</v>
      </c>
      <c r="P67" t="n">
        <v>66.56999999999999</v>
      </c>
      <c r="Q67" t="n">
        <v>203.56</v>
      </c>
      <c r="R67" t="n">
        <v>15.92</v>
      </c>
      <c r="S67" t="n">
        <v>13.05</v>
      </c>
      <c r="T67" t="n">
        <v>1144.72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114.9447461613201</v>
      </c>
      <c r="AB67" t="n">
        <v>157.2724727021576</v>
      </c>
      <c r="AC67" t="n">
        <v>142.2626086408086</v>
      </c>
      <c r="AD67" t="n">
        <v>114944.7461613201</v>
      </c>
      <c r="AE67" t="n">
        <v>157272.4727021576</v>
      </c>
      <c r="AF67" t="n">
        <v>3.023420081632914e-06</v>
      </c>
      <c r="AG67" t="n">
        <v>7</v>
      </c>
      <c r="AH67" t="n">
        <v>142262.6086408086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13.7688</v>
      </c>
      <c r="E68" t="n">
        <v>7.26</v>
      </c>
      <c r="F68" t="n">
        <v>4.1</v>
      </c>
      <c r="G68" t="n">
        <v>61.47</v>
      </c>
      <c r="H68" t="n">
        <v>0.97</v>
      </c>
      <c r="I68" t="n">
        <v>4</v>
      </c>
      <c r="J68" t="n">
        <v>320.22</v>
      </c>
      <c r="K68" t="n">
        <v>61.2</v>
      </c>
      <c r="L68" t="n">
        <v>17.5</v>
      </c>
      <c r="M68" t="n">
        <v>2</v>
      </c>
      <c r="N68" t="n">
        <v>96.52</v>
      </c>
      <c r="O68" t="n">
        <v>39727.66</v>
      </c>
      <c r="P68" t="n">
        <v>66.48</v>
      </c>
      <c r="Q68" t="n">
        <v>203.56</v>
      </c>
      <c r="R68" t="n">
        <v>15.84</v>
      </c>
      <c r="S68" t="n">
        <v>13.05</v>
      </c>
      <c r="T68" t="n">
        <v>1104.01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114.8969796557788</v>
      </c>
      <c r="AB68" t="n">
        <v>157.2071164619666</v>
      </c>
      <c r="AC68" t="n">
        <v>142.2034899084534</v>
      </c>
      <c r="AD68" t="n">
        <v>114896.9796557788</v>
      </c>
      <c r="AE68" t="n">
        <v>157207.1164619666</v>
      </c>
      <c r="AF68" t="n">
        <v>3.024452482907511e-06</v>
      </c>
      <c r="AG68" t="n">
        <v>7</v>
      </c>
      <c r="AH68" t="n">
        <v>142203.4899084534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13.7646</v>
      </c>
      <c r="E69" t="n">
        <v>7.26</v>
      </c>
      <c r="F69" t="n">
        <v>4.1</v>
      </c>
      <c r="G69" t="n">
        <v>61.5</v>
      </c>
      <c r="H69" t="n">
        <v>0.99</v>
      </c>
      <c r="I69" t="n">
        <v>4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66.48</v>
      </c>
      <c r="Q69" t="n">
        <v>203.56</v>
      </c>
      <c r="R69" t="n">
        <v>15.89</v>
      </c>
      <c r="S69" t="n">
        <v>13.05</v>
      </c>
      <c r="T69" t="n">
        <v>1131.81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114.9078661093295</v>
      </c>
      <c r="AB69" t="n">
        <v>157.2220117879911</v>
      </c>
      <c r="AC69" t="n">
        <v>142.2169636454678</v>
      </c>
      <c r="AD69" t="n">
        <v>114907.8661093295</v>
      </c>
      <c r="AE69" t="n">
        <v>157222.011787991</v>
      </c>
      <c r="AF69" t="n">
        <v>3.023529911555744e-06</v>
      </c>
      <c r="AG69" t="n">
        <v>7</v>
      </c>
      <c r="AH69" t="n">
        <v>142216.9636454678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13.7667</v>
      </c>
      <c r="E70" t="n">
        <v>7.26</v>
      </c>
      <c r="F70" t="n">
        <v>4.1</v>
      </c>
      <c r="G70" t="n">
        <v>61.49</v>
      </c>
      <c r="H70" t="n">
        <v>1</v>
      </c>
      <c r="I70" t="n">
        <v>4</v>
      </c>
      <c r="J70" t="n">
        <v>321.35</v>
      </c>
      <c r="K70" t="n">
        <v>61.2</v>
      </c>
      <c r="L70" t="n">
        <v>18</v>
      </c>
      <c r="M70" t="n">
        <v>2</v>
      </c>
      <c r="N70" t="n">
        <v>97.15000000000001</v>
      </c>
      <c r="O70" t="n">
        <v>39867.32</v>
      </c>
      <c r="P70" t="n">
        <v>66.34999999999999</v>
      </c>
      <c r="Q70" t="n">
        <v>203.56</v>
      </c>
      <c r="R70" t="n">
        <v>15.88</v>
      </c>
      <c r="S70" t="n">
        <v>13.05</v>
      </c>
      <c r="T70" t="n">
        <v>1122.83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114.8510332216709</v>
      </c>
      <c r="AB70" t="n">
        <v>157.1442505238066</v>
      </c>
      <c r="AC70" t="n">
        <v>142.1466238071984</v>
      </c>
      <c r="AD70" t="n">
        <v>114851.033221671</v>
      </c>
      <c r="AE70" t="n">
        <v>157144.2505238066</v>
      </c>
      <c r="AF70" t="n">
        <v>3.023991197231628e-06</v>
      </c>
      <c r="AG70" t="n">
        <v>7</v>
      </c>
      <c r="AH70" t="n">
        <v>142146.6238071984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13.7636</v>
      </c>
      <c r="E71" t="n">
        <v>7.27</v>
      </c>
      <c r="F71" t="n">
        <v>4.1</v>
      </c>
      <c r="G71" t="n">
        <v>61.51</v>
      </c>
      <c r="H71" t="n">
        <v>1.01</v>
      </c>
      <c r="I71" t="n">
        <v>4</v>
      </c>
      <c r="J71" t="n">
        <v>321.92</v>
      </c>
      <c r="K71" t="n">
        <v>61.2</v>
      </c>
      <c r="L71" t="n">
        <v>18.25</v>
      </c>
      <c r="M71" t="n">
        <v>2</v>
      </c>
      <c r="N71" t="n">
        <v>97.47</v>
      </c>
      <c r="O71" t="n">
        <v>39937.36</v>
      </c>
      <c r="P71" t="n">
        <v>66.43000000000001</v>
      </c>
      <c r="Q71" t="n">
        <v>203.59</v>
      </c>
      <c r="R71" t="n">
        <v>15.89</v>
      </c>
      <c r="S71" t="n">
        <v>13.05</v>
      </c>
      <c r="T71" t="n">
        <v>1131.83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114.8906897148402</v>
      </c>
      <c r="AB71" t="n">
        <v>157.1985102872817</v>
      </c>
      <c r="AC71" t="n">
        <v>142.1957050950016</v>
      </c>
      <c r="AD71" t="n">
        <v>114890.6897148402</v>
      </c>
      <c r="AE71" t="n">
        <v>157198.5102872817</v>
      </c>
      <c r="AF71" t="n">
        <v>3.023310251710085e-06</v>
      </c>
      <c r="AG71" t="n">
        <v>7</v>
      </c>
      <c r="AH71" t="n">
        <v>142195.7050950016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13.7678</v>
      </c>
      <c r="E72" t="n">
        <v>7.26</v>
      </c>
      <c r="F72" t="n">
        <v>4.1</v>
      </c>
      <c r="G72" t="n">
        <v>61.48</v>
      </c>
      <c r="H72" t="n">
        <v>1.02</v>
      </c>
      <c r="I72" t="n">
        <v>4</v>
      </c>
      <c r="J72" t="n">
        <v>322.49</v>
      </c>
      <c r="K72" t="n">
        <v>61.2</v>
      </c>
      <c r="L72" t="n">
        <v>18.5</v>
      </c>
      <c r="M72" t="n">
        <v>2</v>
      </c>
      <c r="N72" t="n">
        <v>97.79000000000001</v>
      </c>
      <c r="O72" t="n">
        <v>40007.56</v>
      </c>
      <c r="P72" t="n">
        <v>66.31999999999999</v>
      </c>
      <c r="Q72" t="n">
        <v>203.56</v>
      </c>
      <c r="R72" t="n">
        <v>15.77</v>
      </c>
      <c r="S72" t="n">
        <v>13.05</v>
      </c>
      <c r="T72" t="n">
        <v>1071.85</v>
      </c>
      <c r="U72" t="n">
        <v>0.83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114.8363283278969</v>
      </c>
      <c r="AB72" t="n">
        <v>157.1241306394109</v>
      </c>
      <c r="AC72" t="n">
        <v>142.128424136331</v>
      </c>
      <c r="AD72" t="n">
        <v>114836.3283278969</v>
      </c>
      <c r="AE72" t="n">
        <v>157124.1306394109</v>
      </c>
      <c r="AF72" t="n">
        <v>3.024232823061852e-06</v>
      </c>
      <c r="AG72" t="n">
        <v>7</v>
      </c>
      <c r="AH72" t="n">
        <v>142128.424136331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13.7852</v>
      </c>
      <c r="E73" t="n">
        <v>7.25</v>
      </c>
      <c r="F73" t="n">
        <v>4.09</v>
      </c>
      <c r="G73" t="n">
        <v>61.34</v>
      </c>
      <c r="H73" t="n">
        <v>1.03</v>
      </c>
      <c r="I73" t="n">
        <v>4</v>
      </c>
      <c r="J73" t="n">
        <v>323.06</v>
      </c>
      <c r="K73" t="n">
        <v>61.2</v>
      </c>
      <c r="L73" t="n">
        <v>18.75</v>
      </c>
      <c r="M73" t="n">
        <v>2</v>
      </c>
      <c r="N73" t="n">
        <v>98.11</v>
      </c>
      <c r="O73" t="n">
        <v>40077.9</v>
      </c>
      <c r="P73" t="n">
        <v>66.09</v>
      </c>
      <c r="Q73" t="n">
        <v>203.56</v>
      </c>
      <c r="R73" t="n">
        <v>15.47</v>
      </c>
      <c r="S73" t="n">
        <v>13.05</v>
      </c>
      <c r="T73" t="n">
        <v>918.46</v>
      </c>
      <c r="U73" t="n">
        <v>0.84</v>
      </c>
      <c r="V73" t="n">
        <v>0.91</v>
      </c>
      <c r="W73" t="n">
        <v>0.06</v>
      </c>
      <c r="X73" t="n">
        <v>0.05</v>
      </c>
      <c r="Y73" t="n">
        <v>1</v>
      </c>
      <c r="Z73" t="n">
        <v>10</v>
      </c>
      <c r="AA73" t="n">
        <v>114.6776687597953</v>
      </c>
      <c r="AB73" t="n">
        <v>156.9070456187682</v>
      </c>
      <c r="AC73" t="n">
        <v>141.9320574053777</v>
      </c>
      <c r="AD73" t="n">
        <v>114677.6687597953</v>
      </c>
      <c r="AE73" t="n">
        <v>156907.0456187682</v>
      </c>
      <c r="AF73" t="n">
        <v>3.028054904376316e-06</v>
      </c>
      <c r="AG73" t="n">
        <v>7</v>
      </c>
      <c r="AH73" t="n">
        <v>141932.0574053777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13.7883</v>
      </c>
      <c r="E74" t="n">
        <v>7.25</v>
      </c>
      <c r="F74" t="n">
        <v>4.09</v>
      </c>
      <c r="G74" t="n">
        <v>61.32</v>
      </c>
      <c r="H74" t="n">
        <v>1.05</v>
      </c>
      <c r="I74" t="n">
        <v>4</v>
      </c>
      <c r="J74" t="n">
        <v>323.63</v>
      </c>
      <c r="K74" t="n">
        <v>61.2</v>
      </c>
      <c r="L74" t="n">
        <v>19</v>
      </c>
      <c r="M74" t="n">
        <v>2</v>
      </c>
      <c r="N74" t="n">
        <v>98.43000000000001</v>
      </c>
      <c r="O74" t="n">
        <v>40148.52</v>
      </c>
      <c r="P74" t="n">
        <v>65.95999999999999</v>
      </c>
      <c r="Q74" t="n">
        <v>203.56</v>
      </c>
      <c r="R74" t="n">
        <v>15.47</v>
      </c>
      <c r="S74" t="n">
        <v>13.05</v>
      </c>
      <c r="T74" t="n">
        <v>922.03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114.6183883113064</v>
      </c>
      <c r="AB74" t="n">
        <v>156.8259354938769</v>
      </c>
      <c r="AC74" t="n">
        <v>141.8586883169672</v>
      </c>
      <c r="AD74" t="n">
        <v>114618.3883113064</v>
      </c>
      <c r="AE74" t="n">
        <v>156825.9354938769</v>
      </c>
      <c r="AF74" t="n">
        <v>3.028735849897859e-06</v>
      </c>
      <c r="AG74" t="n">
        <v>7</v>
      </c>
      <c r="AH74" t="n">
        <v>141858.6883169672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13.7804</v>
      </c>
      <c r="E75" t="n">
        <v>7.26</v>
      </c>
      <c r="F75" t="n">
        <v>4.09</v>
      </c>
      <c r="G75" t="n">
        <v>61.38</v>
      </c>
      <c r="H75" t="n">
        <v>1.06</v>
      </c>
      <c r="I75" t="n">
        <v>4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65.92</v>
      </c>
      <c r="Q75" t="n">
        <v>203.56</v>
      </c>
      <c r="R75" t="n">
        <v>15.64</v>
      </c>
      <c r="S75" t="n">
        <v>13.05</v>
      </c>
      <c r="T75" t="n">
        <v>1005.22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114.6228857956637</v>
      </c>
      <c r="AB75" t="n">
        <v>156.8320891503895</v>
      </c>
      <c r="AC75" t="n">
        <v>141.864254677139</v>
      </c>
      <c r="AD75" t="n">
        <v>114622.8857956637</v>
      </c>
      <c r="AE75" t="n">
        <v>156832.0891503895</v>
      </c>
      <c r="AF75" t="n">
        <v>3.027000537117154e-06</v>
      </c>
      <c r="AG75" t="n">
        <v>7</v>
      </c>
      <c r="AH75" t="n">
        <v>141864.254677139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13.7678</v>
      </c>
      <c r="E76" t="n">
        <v>7.26</v>
      </c>
      <c r="F76" t="n">
        <v>4.1</v>
      </c>
      <c r="G76" t="n">
        <v>61.48</v>
      </c>
      <c r="H76" t="n">
        <v>1.07</v>
      </c>
      <c r="I76" t="n">
        <v>4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66.14</v>
      </c>
      <c r="Q76" t="n">
        <v>203.56</v>
      </c>
      <c r="R76" t="n">
        <v>15.88</v>
      </c>
      <c r="S76" t="n">
        <v>13.05</v>
      </c>
      <c r="T76" t="n">
        <v>1124.79</v>
      </c>
      <c r="U76" t="n">
        <v>0.82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114.7651802474445</v>
      </c>
      <c r="AB76" t="n">
        <v>157.0267826969041</v>
      </c>
      <c r="AC76" t="n">
        <v>142.0403669448284</v>
      </c>
      <c r="AD76" t="n">
        <v>114765.1802474445</v>
      </c>
      <c r="AE76" t="n">
        <v>157026.7826969041</v>
      </c>
      <c r="AF76" t="n">
        <v>3.024232823061852e-06</v>
      </c>
      <c r="AG76" t="n">
        <v>7</v>
      </c>
      <c r="AH76" t="n">
        <v>142040.3669448284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13.7567</v>
      </c>
      <c r="E77" t="n">
        <v>7.27</v>
      </c>
      <c r="F77" t="n">
        <v>4.1</v>
      </c>
      <c r="G77" t="n">
        <v>61.57</v>
      </c>
      <c r="H77" t="n">
        <v>1.08</v>
      </c>
      <c r="I77" t="n">
        <v>4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66.13</v>
      </c>
      <c r="Q77" t="n">
        <v>203.56</v>
      </c>
      <c r="R77" t="n">
        <v>16.06</v>
      </c>
      <c r="S77" t="n">
        <v>13.05</v>
      </c>
      <c r="T77" t="n">
        <v>1214.8</v>
      </c>
      <c r="U77" t="n">
        <v>0.8100000000000001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114.7899059046499</v>
      </c>
      <c r="AB77" t="n">
        <v>157.0606134319116</v>
      </c>
      <c r="AC77" t="n">
        <v>142.0709689219684</v>
      </c>
      <c r="AD77" t="n">
        <v>114789.9059046499</v>
      </c>
      <c r="AE77" t="n">
        <v>157060.6134319116</v>
      </c>
      <c r="AF77" t="n">
        <v>3.021794598775039e-06</v>
      </c>
      <c r="AG77" t="n">
        <v>7</v>
      </c>
      <c r="AH77" t="n">
        <v>142070.9689219684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13.7615</v>
      </c>
      <c r="E78" t="n">
        <v>7.27</v>
      </c>
      <c r="F78" t="n">
        <v>4.1</v>
      </c>
      <c r="G78" t="n">
        <v>61.53</v>
      </c>
      <c r="H78" t="n">
        <v>1.09</v>
      </c>
      <c r="I78" t="n">
        <v>4</v>
      </c>
      <c r="J78" t="n">
        <v>325.93</v>
      </c>
      <c r="K78" t="n">
        <v>61.2</v>
      </c>
      <c r="L78" t="n">
        <v>20</v>
      </c>
      <c r="M78" t="n">
        <v>2</v>
      </c>
      <c r="N78" t="n">
        <v>99.73</v>
      </c>
      <c r="O78" t="n">
        <v>40432.03</v>
      </c>
      <c r="P78" t="n">
        <v>65.83</v>
      </c>
      <c r="Q78" t="n">
        <v>203.56</v>
      </c>
      <c r="R78" t="n">
        <v>15.98</v>
      </c>
      <c r="S78" t="n">
        <v>13.05</v>
      </c>
      <c r="T78" t="n">
        <v>1175.89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114.6588643680553</v>
      </c>
      <c r="AB78" t="n">
        <v>156.8813166203984</v>
      </c>
      <c r="AC78" t="n">
        <v>141.9087839465014</v>
      </c>
      <c r="AD78" t="n">
        <v>114658.8643680553</v>
      </c>
      <c r="AE78" t="n">
        <v>156881.3166203984</v>
      </c>
      <c r="AF78" t="n">
        <v>3.022848966034202e-06</v>
      </c>
      <c r="AG78" t="n">
        <v>7</v>
      </c>
      <c r="AH78" t="n">
        <v>141908.7839465014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13.7583</v>
      </c>
      <c r="E79" t="n">
        <v>7.27</v>
      </c>
      <c r="F79" t="n">
        <v>4.1</v>
      </c>
      <c r="G79" t="n">
        <v>61.55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65.72</v>
      </c>
      <c r="Q79" t="n">
        <v>203.56</v>
      </c>
      <c r="R79" t="n">
        <v>16.03</v>
      </c>
      <c r="S79" t="n">
        <v>13.05</v>
      </c>
      <c r="T79" t="n">
        <v>1197.6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114.6235978197577</v>
      </c>
      <c r="AB79" t="n">
        <v>156.8330633731672</v>
      </c>
      <c r="AC79" t="n">
        <v>141.8651359214621</v>
      </c>
      <c r="AD79" t="n">
        <v>114623.5978197577</v>
      </c>
      <c r="AE79" t="n">
        <v>156833.0633731672</v>
      </c>
      <c r="AF79" t="n">
        <v>3.022146054528094e-06</v>
      </c>
      <c r="AG79" t="n">
        <v>7</v>
      </c>
      <c r="AH79" t="n">
        <v>141865.1359214621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13.7625</v>
      </c>
      <c r="E80" t="n">
        <v>7.27</v>
      </c>
      <c r="F80" t="n">
        <v>4.1</v>
      </c>
      <c r="G80" t="n">
        <v>61.52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65.59</v>
      </c>
      <c r="Q80" t="n">
        <v>203.56</v>
      </c>
      <c r="R80" t="n">
        <v>15.93</v>
      </c>
      <c r="S80" t="n">
        <v>13.05</v>
      </c>
      <c r="T80" t="n">
        <v>1149.34</v>
      </c>
      <c r="U80" t="n">
        <v>0.82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114.5613886216805</v>
      </c>
      <c r="AB80" t="n">
        <v>156.747946003882</v>
      </c>
      <c r="AC80" t="n">
        <v>141.7881420344384</v>
      </c>
      <c r="AD80" t="n">
        <v>114561.3886216805</v>
      </c>
      <c r="AE80" t="n">
        <v>156747.946003882</v>
      </c>
      <c r="AF80" t="n">
        <v>3.02306862587986e-06</v>
      </c>
      <c r="AG80" t="n">
        <v>7</v>
      </c>
      <c r="AH80" t="n">
        <v>141788.1420344384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13.7594</v>
      </c>
      <c r="E81" t="n">
        <v>7.27</v>
      </c>
      <c r="F81" t="n">
        <v>4.1</v>
      </c>
      <c r="G81" t="n">
        <v>61.55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65.39</v>
      </c>
      <c r="Q81" t="n">
        <v>203.56</v>
      </c>
      <c r="R81" t="n">
        <v>16</v>
      </c>
      <c r="S81" t="n">
        <v>13.05</v>
      </c>
      <c r="T81" t="n">
        <v>1185.55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114.4902496048902</v>
      </c>
      <c r="AB81" t="n">
        <v>156.6506104626776</v>
      </c>
      <c r="AC81" t="n">
        <v>141.7000960606753</v>
      </c>
      <c r="AD81" t="n">
        <v>114490.2496048902</v>
      </c>
      <c r="AE81" t="n">
        <v>156650.6104626776</v>
      </c>
      <c r="AF81" t="n">
        <v>3.022387680358318e-06</v>
      </c>
      <c r="AG81" t="n">
        <v>7</v>
      </c>
      <c r="AH81" t="n">
        <v>141700.0960606753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13.7699</v>
      </c>
      <c r="E82" t="n">
        <v>7.26</v>
      </c>
      <c r="F82" t="n">
        <v>4.1</v>
      </c>
      <c r="G82" t="n">
        <v>61.46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65.08</v>
      </c>
      <c r="Q82" t="n">
        <v>203.56</v>
      </c>
      <c r="R82" t="n">
        <v>15.76</v>
      </c>
      <c r="S82" t="n">
        <v>13.05</v>
      </c>
      <c r="T82" t="n">
        <v>1064.32</v>
      </c>
      <c r="U82" t="n">
        <v>0.83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114.3408399732602</v>
      </c>
      <c r="AB82" t="n">
        <v>156.4461816131939</v>
      </c>
      <c r="AC82" t="n">
        <v>141.5151776136685</v>
      </c>
      <c r="AD82" t="n">
        <v>114340.8399732602</v>
      </c>
      <c r="AE82" t="n">
        <v>156446.1816131939</v>
      </c>
      <c r="AF82" t="n">
        <v>3.024694108737736e-06</v>
      </c>
      <c r="AG82" t="n">
        <v>7</v>
      </c>
      <c r="AH82" t="n">
        <v>141515.1776136685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13.7788</v>
      </c>
      <c r="E83" t="n">
        <v>7.26</v>
      </c>
      <c r="F83" t="n">
        <v>4.09</v>
      </c>
      <c r="G83" t="n">
        <v>61.39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64.78</v>
      </c>
      <c r="Q83" t="n">
        <v>203.56</v>
      </c>
      <c r="R83" t="n">
        <v>15.57</v>
      </c>
      <c r="S83" t="n">
        <v>13.05</v>
      </c>
      <c r="T83" t="n">
        <v>971.6</v>
      </c>
      <c r="U83" t="n">
        <v>0.84</v>
      </c>
      <c r="V83" t="n">
        <v>0.91</v>
      </c>
      <c r="W83" t="n">
        <v>0.06</v>
      </c>
      <c r="X83" t="n">
        <v>0.05</v>
      </c>
      <c r="Y83" t="n">
        <v>1</v>
      </c>
      <c r="Z83" t="n">
        <v>10</v>
      </c>
      <c r="AA83" t="n">
        <v>114.1767521347798</v>
      </c>
      <c r="AB83" t="n">
        <v>156.2216693935404</v>
      </c>
      <c r="AC83" t="n">
        <v>141.3120925251538</v>
      </c>
      <c r="AD83" t="n">
        <v>114176.7521347798</v>
      </c>
      <c r="AE83" t="n">
        <v>156221.6693935404</v>
      </c>
      <c r="AF83" t="n">
        <v>3.0266490813641e-06</v>
      </c>
      <c r="AG83" t="n">
        <v>7</v>
      </c>
      <c r="AH83" t="n">
        <v>141312.0925251538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13.7799</v>
      </c>
      <c r="E84" t="n">
        <v>7.26</v>
      </c>
      <c r="F84" t="n">
        <v>4.09</v>
      </c>
      <c r="G84" t="n">
        <v>61.38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64.45999999999999</v>
      </c>
      <c r="Q84" t="n">
        <v>203.58</v>
      </c>
      <c r="R84" t="n">
        <v>15.66</v>
      </c>
      <c r="S84" t="n">
        <v>13.05</v>
      </c>
      <c r="T84" t="n">
        <v>1014.96</v>
      </c>
      <c r="U84" t="n">
        <v>0.83</v>
      </c>
      <c r="V84" t="n">
        <v>0.91</v>
      </c>
      <c r="W84" t="n">
        <v>0.06</v>
      </c>
      <c r="X84" t="n">
        <v>0.05</v>
      </c>
      <c r="Y84" t="n">
        <v>1</v>
      </c>
      <c r="Z84" t="n">
        <v>10</v>
      </c>
      <c r="AA84" t="n">
        <v>114.0475871690162</v>
      </c>
      <c r="AB84" t="n">
        <v>156.0449401890268</v>
      </c>
      <c r="AC84" t="n">
        <v>141.1522301078779</v>
      </c>
      <c r="AD84" t="n">
        <v>114047.5871690162</v>
      </c>
      <c r="AE84" t="n">
        <v>156044.9401890268</v>
      </c>
      <c r="AF84" t="n">
        <v>3.026890707194325e-06</v>
      </c>
      <c r="AG84" t="n">
        <v>7</v>
      </c>
      <c r="AH84" t="n">
        <v>141152.2301078779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13.7678</v>
      </c>
      <c r="E85" t="n">
        <v>7.26</v>
      </c>
      <c r="F85" t="n">
        <v>4.1</v>
      </c>
      <c r="G85" t="n">
        <v>61.48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64.31</v>
      </c>
      <c r="Q85" t="n">
        <v>203.56</v>
      </c>
      <c r="R85" t="n">
        <v>15.89</v>
      </c>
      <c r="S85" t="n">
        <v>13.05</v>
      </c>
      <c r="T85" t="n">
        <v>1128.77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114.0418414295118</v>
      </c>
      <c r="AB85" t="n">
        <v>156.0370786147527</v>
      </c>
      <c r="AC85" t="n">
        <v>141.1451188312188</v>
      </c>
      <c r="AD85" t="n">
        <v>114041.8414295118</v>
      </c>
      <c r="AE85" t="n">
        <v>156037.0786147527</v>
      </c>
      <c r="AF85" t="n">
        <v>3.024232823061852e-06</v>
      </c>
      <c r="AG85" t="n">
        <v>7</v>
      </c>
      <c r="AH85" t="n">
        <v>141145.1188312187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13.7499</v>
      </c>
      <c r="E86" t="n">
        <v>7.27</v>
      </c>
      <c r="F86" t="n">
        <v>4.11</v>
      </c>
      <c r="G86" t="n">
        <v>61.62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64.19</v>
      </c>
      <c r="Q86" t="n">
        <v>203.57</v>
      </c>
      <c r="R86" t="n">
        <v>16.16</v>
      </c>
      <c r="S86" t="n">
        <v>13.05</v>
      </c>
      <c r="T86" t="n">
        <v>1265.22</v>
      </c>
      <c r="U86" t="n">
        <v>0.8100000000000001</v>
      </c>
      <c r="V86" t="n">
        <v>0.91</v>
      </c>
      <c r="W86" t="n">
        <v>0.06</v>
      </c>
      <c r="X86" t="n">
        <v>0.07000000000000001</v>
      </c>
      <c r="Y86" t="n">
        <v>1</v>
      </c>
      <c r="Z86" t="n">
        <v>10</v>
      </c>
      <c r="AA86" t="n">
        <v>114.0626456352125</v>
      </c>
      <c r="AB86" t="n">
        <v>156.0655438468091</v>
      </c>
      <c r="AC86" t="n">
        <v>141.170867381479</v>
      </c>
      <c r="AD86" t="n">
        <v>114062.6456352125</v>
      </c>
      <c r="AE86" t="n">
        <v>156065.5438468091</v>
      </c>
      <c r="AF86" t="n">
        <v>3.020300911824559e-06</v>
      </c>
      <c r="AG86" t="n">
        <v>7</v>
      </c>
      <c r="AH86" t="n">
        <v>141170.867381479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13.7552</v>
      </c>
      <c r="E87" t="n">
        <v>7.27</v>
      </c>
      <c r="F87" t="n">
        <v>4.11</v>
      </c>
      <c r="G87" t="n">
        <v>61.58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63.89</v>
      </c>
      <c r="Q87" t="n">
        <v>203.56</v>
      </c>
      <c r="R87" t="n">
        <v>16.09</v>
      </c>
      <c r="S87" t="n">
        <v>13.05</v>
      </c>
      <c r="T87" t="n">
        <v>1230.86</v>
      </c>
      <c r="U87" t="n">
        <v>0.8100000000000001</v>
      </c>
      <c r="V87" t="n">
        <v>0.91</v>
      </c>
      <c r="W87" t="n">
        <v>0.06</v>
      </c>
      <c r="X87" t="n">
        <v>0.07000000000000001</v>
      </c>
      <c r="Y87" t="n">
        <v>1</v>
      </c>
      <c r="Z87" t="n">
        <v>10</v>
      </c>
      <c r="AA87" t="n">
        <v>113.9305313003506</v>
      </c>
      <c r="AB87" t="n">
        <v>155.884779185378</v>
      </c>
      <c r="AC87" t="n">
        <v>141.00735464563</v>
      </c>
      <c r="AD87" t="n">
        <v>113930.5313003506</v>
      </c>
      <c r="AE87" t="n">
        <v>155884.779185378</v>
      </c>
      <c r="AF87" t="n">
        <v>3.021465109006551e-06</v>
      </c>
      <c r="AG87" t="n">
        <v>7</v>
      </c>
      <c r="AH87" t="n">
        <v>141007.35464563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13.7525</v>
      </c>
      <c r="E88" t="n">
        <v>7.27</v>
      </c>
      <c r="F88" t="n">
        <v>4.11</v>
      </c>
      <c r="G88" t="n">
        <v>61.6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63.76</v>
      </c>
      <c r="Q88" t="n">
        <v>203.56</v>
      </c>
      <c r="R88" t="n">
        <v>16.14</v>
      </c>
      <c r="S88" t="n">
        <v>13.05</v>
      </c>
      <c r="T88" t="n">
        <v>1255.12</v>
      </c>
      <c r="U88" t="n">
        <v>0.8100000000000001</v>
      </c>
      <c r="V88" t="n">
        <v>0.91</v>
      </c>
      <c r="W88" t="n">
        <v>0.06</v>
      </c>
      <c r="X88" t="n">
        <v>0.07000000000000001</v>
      </c>
      <c r="Y88" t="n">
        <v>1</v>
      </c>
      <c r="Z88" t="n">
        <v>10</v>
      </c>
      <c r="AA88" t="n">
        <v>113.8859042599018</v>
      </c>
      <c r="AB88" t="n">
        <v>155.8237184998299</v>
      </c>
      <c r="AC88" t="n">
        <v>140.9521215062113</v>
      </c>
      <c r="AD88" t="n">
        <v>113885.9042599018</v>
      </c>
      <c r="AE88" t="n">
        <v>155823.7184998299</v>
      </c>
      <c r="AF88" t="n">
        <v>3.020872027423272e-06</v>
      </c>
      <c r="AG88" t="n">
        <v>7</v>
      </c>
      <c r="AH88" t="n">
        <v>140952.1215062113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13.9098</v>
      </c>
      <c r="E89" t="n">
        <v>7.19</v>
      </c>
      <c r="F89" t="n">
        <v>4.08</v>
      </c>
      <c r="G89" t="n">
        <v>81.56999999999999</v>
      </c>
      <c r="H89" t="n">
        <v>1.22</v>
      </c>
      <c r="I89" t="n">
        <v>3</v>
      </c>
      <c r="J89" t="n">
        <v>332.35</v>
      </c>
      <c r="K89" t="n">
        <v>61.2</v>
      </c>
      <c r="L89" t="n">
        <v>22.75</v>
      </c>
      <c r="M89" t="n">
        <v>1</v>
      </c>
      <c r="N89" t="n">
        <v>103.41</v>
      </c>
      <c r="O89" t="n">
        <v>41224.6</v>
      </c>
      <c r="P89" t="n">
        <v>63.18</v>
      </c>
      <c r="Q89" t="n">
        <v>203.56</v>
      </c>
      <c r="R89" t="n">
        <v>15.18</v>
      </c>
      <c r="S89" t="n">
        <v>13.05</v>
      </c>
      <c r="T89" t="n">
        <v>779.71</v>
      </c>
      <c r="U89" t="n">
        <v>0.86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113.1988541371667</v>
      </c>
      <c r="AB89" t="n">
        <v>154.8836662113922</v>
      </c>
      <c r="AC89" t="n">
        <v>140.1017864888101</v>
      </c>
      <c r="AD89" t="n">
        <v>113198.8541371668</v>
      </c>
      <c r="AE89" t="n">
        <v>154883.6662113921</v>
      </c>
      <c r="AF89" t="n">
        <v>3.055424521145408e-06</v>
      </c>
      <c r="AG89" t="n">
        <v>7</v>
      </c>
      <c r="AH89" t="n">
        <v>140101.7864888101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13.9184</v>
      </c>
      <c r="E90" t="n">
        <v>7.18</v>
      </c>
      <c r="F90" t="n">
        <v>4.07</v>
      </c>
      <c r="G90" t="n">
        <v>81.48</v>
      </c>
      <c r="H90" t="n">
        <v>1.23</v>
      </c>
      <c r="I90" t="n">
        <v>3</v>
      </c>
      <c r="J90" t="n">
        <v>332.95</v>
      </c>
      <c r="K90" t="n">
        <v>61.2</v>
      </c>
      <c r="L90" t="n">
        <v>23</v>
      </c>
      <c r="M90" t="n">
        <v>1</v>
      </c>
      <c r="N90" t="n">
        <v>103.75</v>
      </c>
      <c r="O90" t="n">
        <v>41297.62</v>
      </c>
      <c r="P90" t="n">
        <v>63.3</v>
      </c>
      <c r="Q90" t="n">
        <v>203.56</v>
      </c>
      <c r="R90" t="n">
        <v>15.02</v>
      </c>
      <c r="S90" t="n">
        <v>13.05</v>
      </c>
      <c r="T90" t="n">
        <v>700.14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113.2020906249213</v>
      </c>
      <c r="AB90" t="n">
        <v>154.8880945167217</v>
      </c>
      <c r="AC90" t="n">
        <v>140.1057921628942</v>
      </c>
      <c r="AD90" t="n">
        <v>113202.0906249213</v>
      </c>
      <c r="AE90" t="n">
        <v>154888.0945167217</v>
      </c>
      <c r="AF90" t="n">
        <v>3.057313595818074e-06</v>
      </c>
      <c r="AG90" t="n">
        <v>7</v>
      </c>
      <c r="AH90" t="n">
        <v>140105.7921628942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13.926</v>
      </c>
      <c r="E91" t="n">
        <v>7.18</v>
      </c>
      <c r="F91" t="n">
        <v>4.07</v>
      </c>
      <c r="G91" t="n">
        <v>81.40000000000001</v>
      </c>
      <c r="H91" t="n">
        <v>1.24</v>
      </c>
      <c r="I91" t="n">
        <v>3</v>
      </c>
      <c r="J91" t="n">
        <v>333.54</v>
      </c>
      <c r="K91" t="n">
        <v>61.2</v>
      </c>
      <c r="L91" t="n">
        <v>23.25</v>
      </c>
      <c r="M91" t="n">
        <v>1</v>
      </c>
      <c r="N91" t="n">
        <v>104.09</v>
      </c>
      <c r="O91" t="n">
        <v>41370.82</v>
      </c>
      <c r="P91" t="n">
        <v>63.31</v>
      </c>
      <c r="Q91" t="n">
        <v>203.56</v>
      </c>
      <c r="R91" t="n">
        <v>14.9</v>
      </c>
      <c r="S91" t="n">
        <v>13.05</v>
      </c>
      <c r="T91" t="n">
        <v>640.03</v>
      </c>
      <c r="U91" t="n">
        <v>0.88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113.1874523799248</v>
      </c>
      <c r="AB91" t="n">
        <v>154.8680658241236</v>
      </c>
      <c r="AC91" t="n">
        <v>140.0876749806072</v>
      </c>
      <c r="AD91" t="n">
        <v>113187.4523799248</v>
      </c>
      <c r="AE91" t="n">
        <v>154868.0658241237</v>
      </c>
      <c r="AF91" t="n">
        <v>3.058983010645081e-06</v>
      </c>
      <c r="AG91" t="n">
        <v>7</v>
      </c>
      <c r="AH91" t="n">
        <v>140087.6749806072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13.9276</v>
      </c>
      <c r="E92" t="n">
        <v>7.18</v>
      </c>
      <c r="F92" t="n">
        <v>4.07</v>
      </c>
      <c r="G92" t="n">
        <v>81.38</v>
      </c>
      <c r="H92" t="n">
        <v>1.25</v>
      </c>
      <c r="I92" t="n">
        <v>3</v>
      </c>
      <c r="J92" t="n">
        <v>334.14</v>
      </c>
      <c r="K92" t="n">
        <v>61.2</v>
      </c>
      <c r="L92" t="n">
        <v>23.5</v>
      </c>
      <c r="M92" t="n">
        <v>1</v>
      </c>
      <c r="N92" t="n">
        <v>104.44</v>
      </c>
      <c r="O92" t="n">
        <v>41444.3</v>
      </c>
      <c r="P92" t="n">
        <v>63.42</v>
      </c>
      <c r="Q92" t="n">
        <v>203.56</v>
      </c>
      <c r="R92" t="n">
        <v>14.85</v>
      </c>
      <c r="S92" t="n">
        <v>13.05</v>
      </c>
      <c r="T92" t="n">
        <v>612.5700000000001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113.2265306027403</v>
      </c>
      <c r="AB92" t="n">
        <v>154.9215343725893</v>
      </c>
      <c r="AC92" t="n">
        <v>140.1360405658509</v>
      </c>
      <c r="AD92" t="n">
        <v>113226.5306027403</v>
      </c>
      <c r="AE92" t="n">
        <v>154921.5343725893</v>
      </c>
      <c r="AF92" t="n">
        <v>3.059334466398136e-06</v>
      </c>
      <c r="AG92" t="n">
        <v>7</v>
      </c>
      <c r="AH92" t="n">
        <v>140136.0405658509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13.9292</v>
      </c>
      <c r="E93" t="n">
        <v>7.18</v>
      </c>
      <c r="F93" t="n">
        <v>4.07</v>
      </c>
      <c r="G93" t="n">
        <v>81.37</v>
      </c>
      <c r="H93" t="n">
        <v>1.26</v>
      </c>
      <c r="I93" t="n">
        <v>3</v>
      </c>
      <c r="J93" t="n">
        <v>334.73</v>
      </c>
      <c r="K93" t="n">
        <v>61.2</v>
      </c>
      <c r="L93" t="n">
        <v>23.75</v>
      </c>
      <c r="M93" t="n">
        <v>1</v>
      </c>
      <c r="N93" t="n">
        <v>104.78</v>
      </c>
      <c r="O93" t="n">
        <v>41517.84</v>
      </c>
      <c r="P93" t="n">
        <v>63.64</v>
      </c>
      <c r="Q93" t="n">
        <v>203.56</v>
      </c>
      <c r="R93" t="n">
        <v>14.88</v>
      </c>
      <c r="S93" t="n">
        <v>13.05</v>
      </c>
      <c r="T93" t="n">
        <v>631.4</v>
      </c>
      <c r="U93" t="n">
        <v>0.88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113.3085754275181</v>
      </c>
      <c r="AB93" t="n">
        <v>155.0337917214124</v>
      </c>
      <c r="AC93" t="n">
        <v>140.2375842308566</v>
      </c>
      <c r="AD93" t="n">
        <v>113308.5754275181</v>
      </c>
      <c r="AE93" t="n">
        <v>155033.7917214124</v>
      </c>
      <c r="AF93" t="n">
        <v>3.05968592215119e-06</v>
      </c>
      <c r="AG93" t="n">
        <v>7</v>
      </c>
      <c r="AH93" t="n">
        <v>140237.5842308566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13.9249</v>
      </c>
      <c r="E94" t="n">
        <v>7.18</v>
      </c>
      <c r="F94" t="n">
        <v>4.07</v>
      </c>
      <c r="G94" t="n">
        <v>81.41</v>
      </c>
      <c r="H94" t="n">
        <v>1.28</v>
      </c>
      <c r="I94" t="n">
        <v>3</v>
      </c>
      <c r="J94" t="n">
        <v>335.33</v>
      </c>
      <c r="K94" t="n">
        <v>61.2</v>
      </c>
      <c r="L94" t="n">
        <v>24</v>
      </c>
      <c r="M94" t="n">
        <v>1</v>
      </c>
      <c r="N94" t="n">
        <v>105.13</v>
      </c>
      <c r="O94" t="n">
        <v>41591.55</v>
      </c>
      <c r="P94" t="n">
        <v>63.79</v>
      </c>
      <c r="Q94" t="n">
        <v>203.56</v>
      </c>
      <c r="R94" t="n">
        <v>14.96</v>
      </c>
      <c r="S94" t="n">
        <v>13.05</v>
      </c>
      <c r="T94" t="n">
        <v>669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113.3777234377211</v>
      </c>
      <c r="AB94" t="n">
        <v>155.1284030795671</v>
      </c>
      <c r="AC94" t="n">
        <v>140.3231660137768</v>
      </c>
      <c r="AD94" t="n">
        <v>113377.7234377211</v>
      </c>
      <c r="AE94" t="n">
        <v>155128.403079567</v>
      </c>
      <c r="AF94" t="n">
        <v>3.058741384814857e-06</v>
      </c>
      <c r="AG94" t="n">
        <v>7</v>
      </c>
      <c r="AH94" t="n">
        <v>140323.1660137768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13.9179</v>
      </c>
      <c r="E95" t="n">
        <v>7.18</v>
      </c>
      <c r="F95" t="n">
        <v>4.07</v>
      </c>
      <c r="G95" t="n">
        <v>81.48</v>
      </c>
      <c r="H95" t="n">
        <v>1.29</v>
      </c>
      <c r="I95" t="n">
        <v>3</v>
      </c>
      <c r="J95" t="n">
        <v>335.93</v>
      </c>
      <c r="K95" t="n">
        <v>61.2</v>
      </c>
      <c r="L95" t="n">
        <v>24.25</v>
      </c>
      <c r="M95" t="n">
        <v>1</v>
      </c>
      <c r="N95" t="n">
        <v>105.48</v>
      </c>
      <c r="O95" t="n">
        <v>41665.42</v>
      </c>
      <c r="P95" t="n">
        <v>63.86</v>
      </c>
      <c r="Q95" t="n">
        <v>203.56</v>
      </c>
      <c r="R95" t="n">
        <v>15.07</v>
      </c>
      <c r="S95" t="n">
        <v>13.05</v>
      </c>
      <c r="T95" t="n">
        <v>726.84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113.4222738682506</v>
      </c>
      <c r="AB95" t="n">
        <v>155.1893589440438</v>
      </c>
      <c r="AC95" t="n">
        <v>140.3783043361</v>
      </c>
      <c r="AD95" t="n">
        <v>113422.2738682506</v>
      </c>
      <c r="AE95" t="n">
        <v>155189.3589440437</v>
      </c>
      <c r="AF95" t="n">
        <v>3.057203765895245e-06</v>
      </c>
      <c r="AG95" t="n">
        <v>7</v>
      </c>
      <c r="AH95" t="n">
        <v>140378.3043361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13.9109</v>
      </c>
      <c r="E96" t="n">
        <v>7.19</v>
      </c>
      <c r="F96" t="n">
        <v>4.08</v>
      </c>
      <c r="G96" t="n">
        <v>81.56</v>
      </c>
      <c r="H96" t="n">
        <v>1.3</v>
      </c>
      <c r="I96" t="n">
        <v>3</v>
      </c>
      <c r="J96" t="n">
        <v>336.53</v>
      </c>
      <c r="K96" t="n">
        <v>61.2</v>
      </c>
      <c r="L96" t="n">
        <v>24.5</v>
      </c>
      <c r="M96" t="n">
        <v>1</v>
      </c>
      <c r="N96" t="n">
        <v>105.83</v>
      </c>
      <c r="O96" t="n">
        <v>41739.48</v>
      </c>
      <c r="P96" t="n">
        <v>63.94</v>
      </c>
      <c r="Q96" t="n">
        <v>203.56</v>
      </c>
      <c r="R96" t="n">
        <v>15.21</v>
      </c>
      <c r="S96" t="n">
        <v>13.05</v>
      </c>
      <c r="T96" t="n">
        <v>795.54</v>
      </c>
      <c r="U96" t="n">
        <v>0.86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113.493479979376</v>
      </c>
      <c r="AB96" t="n">
        <v>155.2867862866774</v>
      </c>
      <c r="AC96" t="n">
        <v>140.4664333498928</v>
      </c>
      <c r="AD96" t="n">
        <v>113493.479979376</v>
      </c>
      <c r="AE96" t="n">
        <v>155286.7862866774</v>
      </c>
      <c r="AF96" t="n">
        <v>3.055666146975633e-06</v>
      </c>
      <c r="AG96" t="n">
        <v>7</v>
      </c>
      <c r="AH96" t="n">
        <v>140466.4333498928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13.9034</v>
      </c>
      <c r="E97" t="n">
        <v>7.19</v>
      </c>
      <c r="F97" t="n">
        <v>4.08</v>
      </c>
      <c r="G97" t="n">
        <v>81.63</v>
      </c>
      <c r="H97" t="n">
        <v>1.31</v>
      </c>
      <c r="I97" t="n">
        <v>3</v>
      </c>
      <c r="J97" t="n">
        <v>337.13</v>
      </c>
      <c r="K97" t="n">
        <v>61.2</v>
      </c>
      <c r="L97" t="n">
        <v>24.75</v>
      </c>
      <c r="M97" t="n">
        <v>1</v>
      </c>
      <c r="N97" t="n">
        <v>106.18</v>
      </c>
      <c r="O97" t="n">
        <v>41813.7</v>
      </c>
      <c r="P97" t="n">
        <v>64.06</v>
      </c>
      <c r="Q97" t="n">
        <v>203.56</v>
      </c>
      <c r="R97" t="n">
        <v>15.35</v>
      </c>
      <c r="S97" t="n">
        <v>13.05</v>
      </c>
      <c r="T97" t="n">
        <v>864.41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113.5589383507613</v>
      </c>
      <c r="AB97" t="n">
        <v>155.3763493182262</v>
      </c>
      <c r="AC97" t="n">
        <v>140.5474486114132</v>
      </c>
      <c r="AD97" t="n">
        <v>113558.9383507613</v>
      </c>
      <c r="AE97" t="n">
        <v>155376.3493182262</v>
      </c>
      <c r="AF97" t="n">
        <v>3.054018698133191e-06</v>
      </c>
      <c r="AG97" t="n">
        <v>7</v>
      </c>
      <c r="AH97" t="n">
        <v>140547.4486114132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13.9093</v>
      </c>
      <c r="E98" t="n">
        <v>7.19</v>
      </c>
      <c r="F98" t="n">
        <v>4.08</v>
      </c>
      <c r="G98" t="n">
        <v>81.56999999999999</v>
      </c>
      <c r="H98" t="n">
        <v>1.32</v>
      </c>
      <c r="I98" t="n">
        <v>3</v>
      </c>
      <c r="J98" t="n">
        <v>337.73</v>
      </c>
      <c r="K98" t="n">
        <v>61.2</v>
      </c>
      <c r="L98" t="n">
        <v>25</v>
      </c>
      <c r="M98" t="n">
        <v>1</v>
      </c>
      <c r="N98" t="n">
        <v>106.53</v>
      </c>
      <c r="O98" t="n">
        <v>41888.1</v>
      </c>
      <c r="P98" t="n">
        <v>64.08</v>
      </c>
      <c r="Q98" t="n">
        <v>203.56</v>
      </c>
      <c r="R98" t="n">
        <v>15.18</v>
      </c>
      <c r="S98" t="n">
        <v>13.05</v>
      </c>
      <c r="T98" t="n">
        <v>782.03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113.5521970557072</v>
      </c>
      <c r="AB98" t="n">
        <v>155.3671255809282</v>
      </c>
      <c r="AC98" t="n">
        <v>140.5391051746573</v>
      </c>
      <c r="AD98" t="n">
        <v>113552.1970557071</v>
      </c>
      <c r="AE98" t="n">
        <v>155367.1255809282</v>
      </c>
      <c r="AF98" t="n">
        <v>3.055314691222579e-06</v>
      </c>
      <c r="AG98" t="n">
        <v>7</v>
      </c>
      <c r="AH98" t="n">
        <v>140539.1051746573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13.9179</v>
      </c>
      <c r="E99" t="n">
        <v>7.18</v>
      </c>
      <c r="F99" t="n">
        <v>4.07</v>
      </c>
      <c r="G99" t="n">
        <v>81.48</v>
      </c>
      <c r="H99" t="n">
        <v>1.33</v>
      </c>
      <c r="I99" t="n">
        <v>3</v>
      </c>
      <c r="J99" t="n">
        <v>338.34</v>
      </c>
      <c r="K99" t="n">
        <v>61.2</v>
      </c>
      <c r="L99" t="n">
        <v>25.25</v>
      </c>
      <c r="M99" t="n">
        <v>1</v>
      </c>
      <c r="N99" t="n">
        <v>106.89</v>
      </c>
      <c r="O99" t="n">
        <v>41962.68</v>
      </c>
      <c r="P99" t="n">
        <v>64.12</v>
      </c>
      <c r="Q99" t="n">
        <v>203.56</v>
      </c>
      <c r="R99" t="n">
        <v>15.03</v>
      </c>
      <c r="S99" t="n">
        <v>13.05</v>
      </c>
      <c r="T99" t="n">
        <v>705.4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113.5239349828878</v>
      </c>
      <c r="AB99" t="n">
        <v>155.3284561660622</v>
      </c>
      <c r="AC99" t="n">
        <v>140.5041263144732</v>
      </c>
      <c r="AD99" t="n">
        <v>113523.9349828878</v>
      </c>
      <c r="AE99" t="n">
        <v>155328.4561660622</v>
      </c>
      <c r="AF99" t="n">
        <v>3.057203765895245e-06</v>
      </c>
      <c r="AG99" t="n">
        <v>7</v>
      </c>
      <c r="AH99" t="n">
        <v>140504.1263144732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13.9238</v>
      </c>
      <c r="E100" t="n">
        <v>7.18</v>
      </c>
      <c r="F100" t="n">
        <v>4.07</v>
      </c>
      <c r="G100" t="n">
        <v>81.42</v>
      </c>
      <c r="H100" t="n">
        <v>1.34</v>
      </c>
      <c r="I100" t="n">
        <v>3</v>
      </c>
      <c r="J100" t="n">
        <v>338.94</v>
      </c>
      <c r="K100" t="n">
        <v>61.2</v>
      </c>
      <c r="L100" t="n">
        <v>25.5</v>
      </c>
      <c r="M100" t="n">
        <v>1</v>
      </c>
      <c r="N100" t="n">
        <v>107.25</v>
      </c>
      <c r="O100" t="n">
        <v>42037.44</v>
      </c>
      <c r="P100" t="n">
        <v>64.09</v>
      </c>
      <c r="Q100" t="n">
        <v>203.56</v>
      </c>
      <c r="R100" t="n">
        <v>14.92</v>
      </c>
      <c r="S100" t="n">
        <v>13.05</v>
      </c>
      <c r="T100" t="n">
        <v>652.2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113.497673610003</v>
      </c>
      <c r="AB100" t="n">
        <v>155.2925241971112</v>
      </c>
      <c r="AC100" t="n">
        <v>140.471623642208</v>
      </c>
      <c r="AD100" t="n">
        <v>113497.673610003</v>
      </c>
      <c r="AE100" t="n">
        <v>155292.5241971112</v>
      </c>
      <c r="AF100" t="n">
        <v>3.058499758984632e-06</v>
      </c>
      <c r="AG100" t="n">
        <v>7</v>
      </c>
      <c r="AH100" t="n">
        <v>140471.623642208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13.927</v>
      </c>
      <c r="E101" t="n">
        <v>7.18</v>
      </c>
      <c r="F101" t="n">
        <v>4.07</v>
      </c>
      <c r="G101" t="n">
        <v>81.39</v>
      </c>
      <c r="H101" t="n">
        <v>1.35</v>
      </c>
      <c r="I101" t="n">
        <v>3</v>
      </c>
      <c r="J101" t="n">
        <v>339.55</v>
      </c>
      <c r="K101" t="n">
        <v>61.2</v>
      </c>
      <c r="L101" t="n">
        <v>25.75</v>
      </c>
      <c r="M101" t="n">
        <v>1</v>
      </c>
      <c r="N101" t="n">
        <v>107.6</v>
      </c>
      <c r="O101" t="n">
        <v>42112.37</v>
      </c>
      <c r="P101" t="n">
        <v>64.06</v>
      </c>
      <c r="Q101" t="n">
        <v>203.56</v>
      </c>
      <c r="R101" t="n">
        <v>14.91</v>
      </c>
      <c r="S101" t="n">
        <v>13.05</v>
      </c>
      <c r="T101" t="n">
        <v>643</v>
      </c>
      <c r="U101" t="n">
        <v>0.88</v>
      </c>
      <c r="V101" t="n">
        <v>0.92</v>
      </c>
      <c r="W101" t="n">
        <v>0.06</v>
      </c>
      <c r="X101" t="n">
        <v>0.03</v>
      </c>
      <c r="Y101" t="n">
        <v>1</v>
      </c>
      <c r="Z101" t="n">
        <v>10</v>
      </c>
      <c r="AA101" t="n">
        <v>113.4780749428453</v>
      </c>
      <c r="AB101" t="n">
        <v>155.2657084360739</v>
      </c>
      <c r="AC101" t="n">
        <v>140.4473671397679</v>
      </c>
      <c r="AD101" t="n">
        <v>113478.0749428453</v>
      </c>
      <c r="AE101" t="n">
        <v>155265.7084360739</v>
      </c>
      <c r="AF101" t="n">
        <v>3.059202670490741e-06</v>
      </c>
      <c r="AG101" t="n">
        <v>7</v>
      </c>
      <c r="AH101" t="n">
        <v>140447.3671397679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13.9243</v>
      </c>
      <c r="E102" t="n">
        <v>7.18</v>
      </c>
      <c r="F102" t="n">
        <v>4.07</v>
      </c>
      <c r="G102" t="n">
        <v>81.42</v>
      </c>
      <c r="H102" t="n">
        <v>1.36</v>
      </c>
      <c r="I102" t="n">
        <v>3</v>
      </c>
      <c r="J102" t="n">
        <v>340.16</v>
      </c>
      <c r="K102" t="n">
        <v>61.2</v>
      </c>
      <c r="L102" t="n">
        <v>26</v>
      </c>
      <c r="M102" t="n">
        <v>1</v>
      </c>
      <c r="N102" t="n">
        <v>107.96</v>
      </c>
      <c r="O102" t="n">
        <v>42187.49</v>
      </c>
      <c r="P102" t="n">
        <v>64.04000000000001</v>
      </c>
      <c r="Q102" t="n">
        <v>203.57</v>
      </c>
      <c r="R102" t="n">
        <v>14.95</v>
      </c>
      <c r="S102" t="n">
        <v>13.05</v>
      </c>
      <c r="T102" t="n">
        <v>663.2</v>
      </c>
      <c r="U102" t="n">
        <v>0.87</v>
      </c>
      <c r="V102" t="n">
        <v>0.92</v>
      </c>
      <c r="W102" t="n">
        <v>0.06</v>
      </c>
      <c r="X102" t="n">
        <v>0.03</v>
      </c>
      <c r="Y102" t="n">
        <v>1</v>
      </c>
      <c r="Z102" t="n">
        <v>10</v>
      </c>
      <c r="AA102" t="n">
        <v>113.4769014861134</v>
      </c>
      <c r="AB102" t="n">
        <v>155.264102860804</v>
      </c>
      <c r="AC102" t="n">
        <v>140.4459147983484</v>
      </c>
      <c r="AD102" t="n">
        <v>113476.9014861134</v>
      </c>
      <c r="AE102" t="n">
        <v>155264.102860804</v>
      </c>
      <c r="AF102" t="n">
        <v>3.058609588907462e-06</v>
      </c>
      <c r="AG102" t="n">
        <v>7</v>
      </c>
      <c r="AH102" t="n">
        <v>140445.9147983484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13.9206</v>
      </c>
      <c r="E103" t="n">
        <v>7.18</v>
      </c>
      <c r="F103" t="n">
        <v>4.07</v>
      </c>
      <c r="G103" t="n">
        <v>81.45999999999999</v>
      </c>
      <c r="H103" t="n">
        <v>1.37</v>
      </c>
      <c r="I103" t="n">
        <v>3</v>
      </c>
      <c r="J103" t="n">
        <v>340.77</v>
      </c>
      <c r="K103" t="n">
        <v>61.2</v>
      </c>
      <c r="L103" t="n">
        <v>26.25</v>
      </c>
      <c r="M103" t="n">
        <v>1</v>
      </c>
      <c r="N103" t="n">
        <v>108.32</v>
      </c>
      <c r="O103" t="n">
        <v>42262.79</v>
      </c>
      <c r="P103" t="n">
        <v>64.11</v>
      </c>
      <c r="Q103" t="n">
        <v>203.56</v>
      </c>
      <c r="R103" t="n">
        <v>15.04</v>
      </c>
      <c r="S103" t="n">
        <v>13.05</v>
      </c>
      <c r="T103" t="n">
        <v>707.77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113.5133720031639</v>
      </c>
      <c r="AB103" t="n">
        <v>155.3140034311981</v>
      </c>
      <c r="AC103" t="n">
        <v>140.49105292834</v>
      </c>
      <c r="AD103" t="n">
        <v>113513.3720031639</v>
      </c>
      <c r="AE103" t="n">
        <v>155314.0034311981</v>
      </c>
      <c r="AF103" t="n">
        <v>3.057796847478524e-06</v>
      </c>
      <c r="AG103" t="n">
        <v>7</v>
      </c>
      <c r="AH103" t="n">
        <v>140491.05292834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13.913</v>
      </c>
      <c r="E104" t="n">
        <v>7.19</v>
      </c>
      <c r="F104" t="n">
        <v>4.08</v>
      </c>
      <c r="G104" t="n">
        <v>81.53</v>
      </c>
      <c r="H104" t="n">
        <v>1.38</v>
      </c>
      <c r="I104" t="n">
        <v>3</v>
      </c>
      <c r="J104" t="n">
        <v>341.38</v>
      </c>
      <c r="K104" t="n">
        <v>61.2</v>
      </c>
      <c r="L104" t="n">
        <v>26.5</v>
      </c>
      <c r="M104" t="n">
        <v>1</v>
      </c>
      <c r="N104" t="n">
        <v>108.68</v>
      </c>
      <c r="O104" t="n">
        <v>42338.27</v>
      </c>
      <c r="P104" t="n">
        <v>64.13</v>
      </c>
      <c r="Q104" t="n">
        <v>203.57</v>
      </c>
      <c r="R104" t="n">
        <v>15.16</v>
      </c>
      <c r="S104" t="n">
        <v>13.05</v>
      </c>
      <c r="T104" t="n">
        <v>769.61</v>
      </c>
      <c r="U104" t="n">
        <v>0.86</v>
      </c>
      <c r="V104" t="n">
        <v>0.92</v>
      </c>
      <c r="W104" t="n">
        <v>0.06</v>
      </c>
      <c r="X104" t="n">
        <v>0.04</v>
      </c>
      <c r="Y104" t="n">
        <v>1</v>
      </c>
      <c r="Z104" t="n">
        <v>10</v>
      </c>
      <c r="AA104" t="n">
        <v>113.5626236319146</v>
      </c>
      <c r="AB104" t="n">
        <v>155.3813916824834</v>
      </c>
      <c r="AC104" t="n">
        <v>140.5520097395027</v>
      </c>
      <c r="AD104" t="n">
        <v>113562.6236319146</v>
      </c>
      <c r="AE104" t="n">
        <v>155381.3916824834</v>
      </c>
      <c r="AF104" t="n">
        <v>3.056127432651517e-06</v>
      </c>
      <c r="AG104" t="n">
        <v>7</v>
      </c>
      <c r="AH104" t="n">
        <v>140552.0097395027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13.9061</v>
      </c>
      <c r="E105" t="n">
        <v>7.19</v>
      </c>
      <c r="F105" t="n">
        <v>4.08</v>
      </c>
      <c r="G105" t="n">
        <v>81.61</v>
      </c>
      <c r="H105" t="n">
        <v>1.39</v>
      </c>
      <c r="I105" t="n">
        <v>3</v>
      </c>
      <c r="J105" t="n">
        <v>342</v>
      </c>
      <c r="K105" t="n">
        <v>61.2</v>
      </c>
      <c r="L105" t="n">
        <v>26.75</v>
      </c>
      <c r="M105" t="n">
        <v>1</v>
      </c>
      <c r="N105" t="n">
        <v>109.05</v>
      </c>
      <c r="O105" t="n">
        <v>42413.94</v>
      </c>
      <c r="P105" t="n">
        <v>64.15000000000001</v>
      </c>
      <c r="Q105" t="n">
        <v>203.56</v>
      </c>
      <c r="R105" t="n">
        <v>15.3</v>
      </c>
      <c r="S105" t="n">
        <v>13.05</v>
      </c>
      <c r="T105" t="n">
        <v>841.3099999999999</v>
      </c>
      <c r="U105" t="n">
        <v>0.85</v>
      </c>
      <c r="V105" t="n">
        <v>0.92</v>
      </c>
      <c r="W105" t="n">
        <v>0.06</v>
      </c>
      <c r="X105" t="n">
        <v>0.04</v>
      </c>
      <c r="Y105" t="n">
        <v>1</v>
      </c>
      <c r="Z105" t="n">
        <v>10</v>
      </c>
      <c r="AA105" t="n">
        <v>113.5874911680182</v>
      </c>
      <c r="AB105" t="n">
        <v>155.4154165424586</v>
      </c>
      <c r="AC105" t="n">
        <v>140.582787314596</v>
      </c>
      <c r="AD105" t="n">
        <v>113587.4911680182</v>
      </c>
      <c r="AE105" t="n">
        <v>155415.4165424586</v>
      </c>
      <c r="AF105" t="n">
        <v>3.054611779716471e-06</v>
      </c>
      <c r="AG105" t="n">
        <v>7</v>
      </c>
      <c r="AH105" t="n">
        <v>140582.787314596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13.9039</v>
      </c>
      <c r="E106" t="n">
        <v>7.19</v>
      </c>
      <c r="F106" t="n">
        <v>4.08</v>
      </c>
      <c r="G106" t="n">
        <v>81.63</v>
      </c>
      <c r="H106" t="n">
        <v>1.4</v>
      </c>
      <c r="I106" t="n">
        <v>3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64.16</v>
      </c>
      <c r="Q106" t="n">
        <v>203.56</v>
      </c>
      <c r="R106" t="n">
        <v>15.3</v>
      </c>
      <c r="S106" t="n">
        <v>13.05</v>
      </c>
      <c r="T106" t="n">
        <v>841.64</v>
      </c>
      <c r="U106" t="n">
        <v>0.85</v>
      </c>
      <c r="V106" t="n">
        <v>0.92</v>
      </c>
      <c r="W106" t="n">
        <v>0.06</v>
      </c>
      <c r="X106" t="n">
        <v>0.04</v>
      </c>
      <c r="Y106" t="n">
        <v>1</v>
      </c>
      <c r="Z106" t="n">
        <v>10</v>
      </c>
      <c r="AA106" t="n">
        <v>113.5968432456467</v>
      </c>
      <c r="AB106" t="n">
        <v>155.4282124676544</v>
      </c>
      <c r="AC106" t="n">
        <v>140.5943620146503</v>
      </c>
      <c r="AD106" t="n">
        <v>113596.8432456467</v>
      </c>
      <c r="AE106" t="n">
        <v>155428.2124676544</v>
      </c>
      <c r="AF106" t="n">
        <v>3.054128528056021e-06</v>
      </c>
      <c r="AG106" t="n">
        <v>7</v>
      </c>
      <c r="AH106" t="n">
        <v>140594.3620146503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13.912</v>
      </c>
      <c r="E107" t="n">
        <v>7.19</v>
      </c>
      <c r="F107" t="n">
        <v>4.08</v>
      </c>
      <c r="G107" t="n">
        <v>81.54000000000001</v>
      </c>
      <c r="H107" t="n">
        <v>1.42</v>
      </c>
      <c r="I107" t="n">
        <v>3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64.06</v>
      </c>
      <c r="Q107" t="n">
        <v>203.56</v>
      </c>
      <c r="R107" t="n">
        <v>15.14</v>
      </c>
      <c r="S107" t="n">
        <v>13.05</v>
      </c>
      <c r="T107" t="n">
        <v>758.9400000000001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113.5377103601342</v>
      </c>
      <c r="AB107" t="n">
        <v>155.3473042449374</v>
      </c>
      <c r="AC107" t="n">
        <v>140.521175559154</v>
      </c>
      <c r="AD107" t="n">
        <v>113537.7103601342</v>
      </c>
      <c r="AE107" t="n">
        <v>155347.3042449374</v>
      </c>
      <c r="AF107" t="n">
        <v>3.055907772805858e-06</v>
      </c>
      <c r="AG107" t="n">
        <v>7</v>
      </c>
      <c r="AH107" t="n">
        <v>140521.175559154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13.919</v>
      </c>
      <c r="E108" t="n">
        <v>7.18</v>
      </c>
      <c r="F108" t="n">
        <v>4.07</v>
      </c>
      <c r="G108" t="n">
        <v>81.47</v>
      </c>
      <c r="H108" t="n">
        <v>1.43</v>
      </c>
      <c r="I108" t="n">
        <v>3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63.96</v>
      </c>
      <c r="Q108" t="n">
        <v>203.56</v>
      </c>
      <c r="R108" t="n">
        <v>15.01</v>
      </c>
      <c r="S108" t="n">
        <v>13.05</v>
      </c>
      <c r="T108" t="n">
        <v>695.22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113.4586681647152</v>
      </c>
      <c r="AB108" t="n">
        <v>155.2391552260697</v>
      </c>
      <c r="AC108" t="n">
        <v>140.4233481308589</v>
      </c>
      <c r="AD108" t="n">
        <v>113458.6681647152</v>
      </c>
      <c r="AE108" t="n">
        <v>155239.1552260697</v>
      </c>
      <c r="AF108" t="n">
        <v>3.05744539172547e-06</v>
      </c>
      <c r="AG108" t="n">
        <v>7</v>
      </c>
      <c r="AH108" t="n">
        <v>140423.3481308589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13.9222</v>
      </c>
      <c r="E109" t="n">
        <v>7.18</v>
      </c>
      <c r="F109" t="n">
        <v>4.07</v>
      </c>
      <c r="G109" t="n">
        <v>81.44</v>
      </c>
      <c r="H109" t="n">
        <v>1.44</v>
      </c>
      <c r="I109" t="n">
        <v>3</v>
      </c>
      <c r="J109" t="n">
        <v>344.47</v>
      </c>
      <c r="K109" t="n">
        <v>61.2</v>
      </c>
      <c r="L109" t="n">
        <v>27.75</v>
      </c>
      <c r="M109" t="n">
        <v>1</v>
      </c>
      <c r="N109" t="n">
        <v>110.52</v>
      </c>
      <c r="O109" t="n">
        <v>42718.61</v>
      </c>
      <c r="P109" t="n">
        <v>63.97</v>
      </c>
      <c r="Q109" t="n">
        <v>203.56</v>
      </c>
      <c r="R109" t="n">
        <v>14.94</v>
      </c>
      <c r="S109" t="n">
        <v>13.05</v>
      </c>
      <c r="T109" t="n">
        <v>662.37</v>
      </c>
      <c r="U109" t="n">
        <v>0.87</v>
      </c>
      <c r="V109" t="n">
        <v>0.92</v>
      </c>
      <c r="W109" t="n">
        <v>0.06</v>
      </c>
      <c r="X109" t="n">
        <v>0.03</v>
      </c>
      <c r="Y109" t="n">
        <v>1</v>
      </c>
      <c r="Z109" t="n">
        <v>10</v>
      </c>
      <c r="AA109" t="n">
        <v>113.4547070466877</v>
      </c>
      <c r="AB109" t="n">
        <v>155.2337354496323</v>
      </c>
      <c r="AC109" t="n">
        <v>140.418445610278</v>
      </c>
      <c r="AD109" t="n">
        <v>113454.7070466877</v>
      </c>
      <c r="AE109" t="n">
        <v>155233.7354496323</v>
      </c>
      <c r="AF109" t="n">
        <v>3.058148303231578e-06</v>
      </c>
      <c r="AG109" t="n">
        <v>7</v>
      </c>
      <c r="AH109" t="n">
        <v>140418.445610278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13.9233</v>
      </c>
      <c r="E110" t="n">
        <v>7.18</v>
      </c>
      <c r="F110" t="n">
        <v>4.07</v>
      </c>
      <c r="G110" t="n">
        <v>81.43000000000001</v>
      </c>
      <c r="H110" t="n">
        <v>1.45</v>
      </c>
      <c r="I110" t="n">
        <v>3</v>
      </c>
      <c r="J110" t="n">
        <v>345.09</v>
      </c>
      <c r="K110" t="n">
        <v>61.2</v>
      </c>
      <c r="L110" t="n">
        <v>28</v>
      </c>
      <c r="M110" t="n">
        <v>1</v>
      </c>
      <c r="N110" t="n">
        <v>110.89</v>
      </c>
      <c r="O110" t="n">
        <v>42795.22</v>
      </c>
      <c r="P110" t="n">
        <v>63.98</v>
      </c>
      <c r="Q110" t="n">
        <v>203.56</v>
      </c>
      <c r="R110" t="n">
        <v>14.97</v>
      </c>
      <c r="S110" t="n">
        <v>13.05</v>
      </c>
      <c r="T110" t="n">
        <v>676.0599999999999</v>
      </c>
      <c r="U110" t="n">
        <v>0.87</v>
      </c>
      <c r="V110" t="n">
        <v>0.92</v>
      </c>
      <c r="W110" t="n">
        <v>0.06</v>
      </c>
      <c r="X110" t="n">
        <v>0.03</v>
      </c>
      <c r="Y110" t="n">
        <v>1</v>
      </c>
      <c r="Z110" t="n">
        <v>10</v>
      </c>
      <c r="AA110" t="n">
        <v>113.455910803338</v>
      </c>
      <c r="AB110" t="n">
        <v>155.2353824825873</v>
      </c>
      <c r="AC110" t="n">
        <v>140.4199354527193</v>
      </c>
      <c r="AD110" t="n">
        <v>113455.910803338</v>
      </c>
      <c r="AE110" t="n">
        <v>155235.3824825872</v>
      </c>
      <c r="AF110" t="n">
        <v>3.058389929061803e-06</v>
      </c>
      <c r="AG110" t="n">
        <v>7</v>
      </c>
      <c r="AH110" t="n">
        <v>140419.9354527193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13.92</v>
      </c>
      <c r="E111" t="n">
        <v>7.18</v>
      </c>
      <c r="F111" t="n">
        <v>4.07</v>
      </c>
      <c r="G111" t="n">
        <v>81.45999999999999</v>
      </c>
      <c r="H111" t="n">
        <v>1.46</v>
      </c>
      <c r="I111" t="n">
        <v>3</v>
      </c>
      <c r="J111" t="n">
        <v>345.71</v>
      </c>
      <c r="K111" t="n">
        <v>61.2</v>
      </c>
      <c r="L111" t="n">
        <v>28.25</v>
      </c>
      <c r="M111" t="n">
        <v>1</v>
      </c>
      <c r="N111" t="n">
        <v>111.26</v>
      </c>
      <c r="O111" t="n">
        <v>42872.03</v>
      </c>
      <c r="P111" t="n">
        <v>63.94</v>
      </c>
      <c r="Q111" t="n">
        <v>203.56</v>
      </c>
      <c r="R111" t="n">
        <v>15.04</v>
      </c>
      <c r="S111" t="n">
        <v>13.05</v>
      </c>
      <c r="T111" t="n">
        <v>708.28</v>
      </c>
      <c r="U111" t="n">
        <v>0.87</v>
      </c>
      <c r="V111" t="n">
        <v>0.92</v>
      </c>
      <c r="W111" t="n">
        <v>0.06</v>
      </c>
      <c r="X111" t="n">
        <v>0.03</v>
      </c>
      <c r="Y111" t="n">
        <v>1</v>
      </c>
      <c r="Z111" t="n">
        <v>10</v>
      </c>
      <c r="AA111" t="n">
        <v>113.448389509647</v>
      </c>
      <c r="AB111" t="n">
        <v>155.2250915167432</v>
      </c>
      <c r="AC111" t="n">
        <v>140.410626642212</v>
      </c>
      <c r="AD111" t="n">
        <v>113448.389509647</v>
      </c>
      <c r="AE111" t="n">
        <v>155225.0915167432</v>
      </c>
      <c r="AF111" t="n">
        <v>3.057665051571128e-06</v>
      </c>
      <c r="AG111" t="n">
        <v>7</v>
      </c>
      <c r="AH111" t="n">
        <v>140410.626642212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13.913</v>
      </c>
      <c r="E112" t="n">
        <v>7.19</v>
      </c>
      <c r="F112" t="n">
        <v>4.08</v>
      </c>
      <c r="G112" t="n">
        <v>81.53</v>
      </c>
      <c r="H112" t="n">
        <v>1.47</v>
      </c>
      <c r="I112" t="n">
        <v>3</v>
      </c>
      <c r="J112" t="n">
        <v>346.34</v>
      </c>
      <c r="K112" t="n">
        <v>61.2</v>
      </c>
      <c r="L112" t="n">
        <v>28.5</v>
      </c>
      <c r="M112" t="n">
        <v>1</v>
      </c>
      <c r="N112" t="n">
        <v>111.64</v>
      </c>
      <c r="O112" t="n">
        <v>42949.03</v>
      </c>
      <c r="P112" t="n">
        <v>63.99</v>
      </c>
      <c r="Q112" t="n">
        <v>203.56</v>
      </c>
      <c r="R112" t="n">
        <v>15.15</v>
      </c>
      <c r="S112" t="n">
        <v>13.05</v>
      </c>
      <c r="T112" t="n">
        <v>763.35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113.50786375271</v>
      </c>
      <c r="AB112" t="n">
        <v>155.3064667999203</v>
      </c>
      <c r="AC112" t="n">
        <v>140.4842355825736</v>
      </c>
      <c r="AD112" t="n">
        <v>113507.86375271</v>
      </c>
      <c r="AE112" t="n">
        <v>155306.4667999203</v>
      </c>
      <c r="AF112" t="n">
        <v>3.056127432651517e-06</v>
      </c>
      <c r="AG112" t="n">
        <v>7</v>
      </c>
      <c r="AH112" t="n">
        <v>140484.2355825736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13.9061</v>
      </c>
      <c r="E113" t="n">
        <v>7.19</v>
      </c>
      <c r="F113" t="n">
        <v>4.08</v>
      </c>
      <c r="G113" t="n">
        <v>81.61</v>
      </c>
      <c r="H113" t="n">
        <v>1.48</v>
      </c>
      <c r="I113" t="n">
        <v>3</v>
      </c>
      <c r="J113" t="n">
        <v>346.96</v>
      </c>
      <c r="K113" t="n">
        <v>61.2</v>
      </c>
      <c r="L113" t="n">
        <v>28.75</v>
      </c>
      <c r="M113" t="n">
        <v>1</v>
      </c>
      <c r="N113" t="n">
        <v>112.01</v>
      </c>
      <c r="O113" t="n">
        <v>43026.23</v>
      </c>
      <c r="P113" t="n">
        <v>64</v>
      </c>
      <c r="Q113" t="n">
        <v>203.56</v>
      </c>
      <c r="R113" t="n">
        <v>15.29</v>
      </c>
      <c r="S113" t="n">
        <v>13.05</v>
      </c>
      <c r="T113" t="n">
        <v>832.8099999999999</v>
      </c>
      <c r="U113" t="n">
        <v>0.85</v>
      </c>
      <c r="V113" t="n">
        <v>0.92</v>
      </c>
      <c r="W113" t="n">
        <v>0.06</v>
      </c>
      <c r="X113" t="n">
        <v>0.04</v>
      </c>
      <c r="Y113" t="n">
        <v>1</v>
      </c>
      <c r="Z113" t="n">
        <v>10</v>
      </c>
      <c r="AA113" t="n">
        <v>113.5287907570444</v>
      </c>
      <c r="AB113" t="n">
        <v>155.3351000504848</v>
      </c>
      <c r="AC113" t="n">
        <v>140.5101361158913</v>
      </c>
      <c r="AD113" t="n">
        <v>113528.7907570444</v>
      </c>
      <c r="AE113" t="n">
        <v>155335.1000504848</v>
      </c>
      <c r="AF113" t="n">
        <v>3.054611779716471e-06</v>
      </c>
      <c r="AG113" t="n">
        <v>7</v>
      </c>
      <c r="AH113" t="n">
        <v>140510.1361158913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13.8996</v>
      </c>
      <c r="E114" t="n">
        <v>7.19</v>
      </c>
      <c r="F114" t="n">
        <v>4.08</v>
      </c>
      <c r="G114" t="n">
        <v>81.67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63.99</v>
      </c>
      <c r="Q114" t="n">
        <v>203.56</v>
      </c>
      <c r="R114" t="n">
        <v>15.38</v>
      </c>
      <c r="S114" t="n">
        <v>13.05</v>
      </c>
      <c r="T114" t="n">
        <v>879.42</v>
      </c>
      <c r="U114" t="n">
        <v>0.85</v>
      </c>
      <c r="V114" t="n">
        <v>0.91</v>
      </c>
      <c r="W114" t="n">
        <v>0.06</v>
      </c>
      <c r="X114" t="n">
        <v>0.04</v>
      </c>
      <c r="Y114" t="n">
        <v>1</v>
      </c>
      <c r="Z114" t="n">
        <v>10</v>
      </c>
      <c r="AA114" t="n">
        <v>113.5409201930025</v>
      </c>
      <c r="AB114" t="n">
        <v>155.3516960798758</v>
      </c>
      <c r="AC114" t="n">
        <v>140.5251482435298</v>
      </c>
      <c r="AD114" t="n">
        <v>113540.9201930025</v>
      </c>
      <c r="AE114" t="n">
        <v>155351.6960798758</v>
      </c>
      <c r="AF114" t="n">
        <v>3.053183990719688e-06</v>
      </c>
      <c r="AG114" t="n">
        <v>7</v>
      </c>
      <c r="AH114" t="n">
        <v>140525.1482435298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13.9082</v>
      </c>
      <c r="E115" t="n">
        <v>7.19</v>
      </c>
      <c r="F115" t="n">
        <v>4.08</v>
      </c>
      <c r="G115" t="n">
        <v>81.58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63.85</v>
      </c>
      <c r="Q115" t="n">
        <v>203.56</v>
      </c>
      <c r="R115" t="n">
        <v>15.21</v>
      </c>
      <c r="S115" t="n">
        <v>13.05</v>
      </c>
      <c r="T115" t="n">
        <v>793.92</v>
      </c>
      <c r="U115" t="n">
        <v>0.86</v>
      </c>
      <c r="V115" t="n">
        <v>0.92</v>
      </c>
      <c r="W115" t="n">
        <v>0.06</v>
      </c>
      <c r="X115" t="n">
        <v>0.04</v>
      </c>
      <c r="Y115" t="n">
        <v>1</v>
      </c>
      <c r="Z115" t="n">
        <v>10</v>
      </c>
      <c r="AA115" t="n">
        <v>113.4649187658717</v>
      </c>
      <c r="AB115" t="n">
        <v>155.247707574329</v>
      </c>
      <c r="AC115" t="n">
        <v>140.4310842550036</v>
      </c>
      <c r="AD115" t="n">
        <v>113464.9187658717</v>
      </c>
      <c r="AE115" t="n">
        <v>155247.707574329</v>
      </c>
      <c r="AF115" t="n">
        <v>3.055073065392354e-06</v>
      </c>
      <c r="AG115" t="n">
        <v>7</v>
      </c>
      <c r="AH115" t="n">
        <v>140431.0842550036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13.9163</v>
      </c>
      <c r="E116" t="n">
        <v>7.19</v>
      </c>
      <c r="F116" t="n">
        <v>4.08</v>
      </c>
      <c r="G116" t="n">
        <v>81.5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63.65</v>
      </c>
      <c r="Q116" t="n">
        <v>203.56</v>
      </c>
      <c r="R116" t="n">
        <v>15.07</v>
      </c>
      <c r="S116" t="n">
        <v>13.05</v>
      </c>
      <c r="T116" t="n">
        <v>726.15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113.3667760144463</v>
      </c>
      <c r="AB116" t="n">
        <v>155.1134243320763</v>
      </c>
      <c r="AC116" t="n">
        <v>140.3096168169238</v>
      </c>
      <c r="AD116" t="n">
        <v>113366.7760144463</v>
      </c>
      <c r="AE116" t="n">
        <v>155113.4243320763</v>
      </c>
      <c r="AF116" t="n">
        <v>3.056852310142191e-06</v>
      </c>
      <c r="AG116" t="n">
        <v>7</v>
      </c>
      <c r="AH116" t="n">
        <v>140309.6168169238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13.9173</v>
      </c>
      <c r="E117" t="n">
        <v>7.19</v>
      </c>
      <c r="F117" t="n">
        <v>4.07</v>
      </c>
      <c r="G117" t="n">
        <v>81.48999999999999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0</v>
      </c>
      <c r="N117" t="n">
        <v>113.53</v>
      </c>
      <c r="O117" t="n">
        <v>43337.02</v>
      </c>
      <c r="P117" t="n">
        <v>63.52</v>
      </c>
      <c r="Q117" t="n">
        <v>203.56</v>
      </c>
      <c r="R117" t="n">
        <v>15</v>
      </c>
      <c r="S117" t="n">
        <v>13.05</v>
      </c>
      <c r="T117" t="n">
        <v>688.67</v>
      </c>
      <c r="U117" t="n">
        <v>0.87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113.2908012460453</v>
      </c>
      <c r="AB117" t="n">
        <v>155.0094723021798</v>
      </c>
      <c r="AC117" t="n">
        <v>140.215585822863</v>
      </c>
      <c r="AD117" t="n">
        <v>113290.8012460453</v>
      </c>
      <c r="AE117" t="n">
        <v>155009.4723021798</v>
      </c>
      <c r="AF117" t="n">
        <v>3.057071969987849e-06</v>
      </c>
      <c r="AG117" t="n">
        <v>7</v>
      </c>
      <c r="AH117" t="n">
        <v>140215.585822863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12.4887</v>
      </c>
      <c r="E2" t="n">
        <v>8.01</v>
      </c>
      <c r="F2" t="n">
        <v>4.79</v>
      </c>
      <c r="G2" t="n">
        <v>7.57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51.3</v>
      </c>
      <c r="Q2" t="n">
        <v>203.64</v>
      </c>
      <c r="R2" t="n">
        <v>37.5</v>
      </c>
      <c r="S2" t="n">
        <v>13.05</v>
      </c>
      <c r="T2" t="n">
        <v>11763.43</v>
      </c>
      <c r="U2" t="n">
        <v>0.35</v>
      </c>
      <c r="V2" t="n">
        <v>0.78</v>
      </c>
      <c r="W2" t="n">
        <v>0.11</v>
      </c>
      <c r="X2" t="n">
        <v>0.75</v>
      </c>
      <c r="Y2" t="n">
        <v>1</v>
      </c>
      <c r="Z2" t="n">
        <v>10</v>
      </c>
      <c r="AA2" t="n">
        <v>101.8744903278155</v>
      </c>
      <c r="AB2" t="n">
        <v>139.3891720517739</v>
      </c>
      <c r="AC2" t="n">
        <v>126.0860651051218</v>
      </c>
      <c r="AD2" t="n">
        <v>101874.4903278155</v>
      </c>
      <c r="AE2" t="n">
        <v>139389.1720517739</v>
      </c>
      <c r="AF2" t="n">
        <v>3.106981261216692e-06</v>
      </c>
      <c r="AG2" t="n">
        <v>7</v>
      </c>
      <c r="AH2" t="n">
        <v>126086.0651051218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13.109</v>
      </c>
      <c r="E3" t="n">
        <v>7.63</v>
      </c>
      <c r="F3" t="n">
        <v>4.63</v>
      </c>
      <c r="G3" t="n">
        <v>9.26</v>
      </c>
      <c r="H3" t="n">
        <v>0.17</v>
      </c>
      <c r="I3" t="n">
        <v>30</v>
      </c>
      <c r="J3" t="n">
        <v>133.55</v>
      </c>
      <c r="K3" t="n">
        <v>46.47</v>
      </c>
      <c r="L3" t="n">
        <v>1.25</v>
      </c>
      <c r="M3" t="n">
        <v>28</v>
      </c>
      <c r="N3" t="n">
        <v>20.83</v>
      </c>
      <c r="O3" t="n">
        <v>16704.7</v>
      </c>
      <c r="P3" t="n">
        <v>49.2</v>
      </c>
      <c r="Q3" t="n">
        <v>203.6</v>
      </c>
      <c r="R3" t="n">
        <v>32.37</v>
      </c>
      <c r="S3" t="n">
        <v>13.05</v>
      </c>
      <c r="T3" t="n">
        <v>9237.77</v>
      </c>
      <c r="U3" t="n">
        <v>0.4</v>
      </c>
      <c r="V3" t="n">
        <v>0.8100000000000001</v>
      </c>
      <c r="W3" t="n">
        <v>0.1</v>
      </c>
      <c r="X3" t="n">
        <v>0.59</v>
      </c>
      <c r="Y3" t="n">
        <v>1</v>
      </c>
      <c r="Z3" t="n">
        <v>10</v>
      </c>
      <c r="AA3" t="n">
        <v>99.25149058262049</v>
      </c>
      <c r="AB3" t="n">
        <v>135.8002680818182</v>
      </c>
      <c r="AC3" t="n">
        <v>122.8396810929991</v>
      </c>
      <c r="AD3" t="n">
        <v>99251.49058262049</v>
      </c>
      <c r="AE3" t="n">
        <v>135800.2680818182</v>
      </c>
      <c r="AF3" t="n">
        <v>3.261301604914012e-06</v>
      </c>
      <c r="AG3" t="n">
        <v>7</v>
      </c>
      <c r="AH3" t="n">
        <v>122839.6810929991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13.6281</v>
      </c>
      <c r="E4" t="n">
        <v>7.34</v>
      </c>
      <c r="F4" t="n">
        <v>4.5</v>
      </c>
      <c r="G4" t="n">
        <v>11.26</v>
      </c>
      <c r="H4" t="n">
        <v>0.2</v>
      </c>
      <c r="I4" t="n">
        <v>24</v>
      </c>
      <c r="J4" t="n">
        <v>133.88</v>
      </c>
      <c r="K4" t="n">
        <v>46.47</v>
      </c>
      <c r="L4" t="n">
        <v>1.5</v>
      </c>
      <c r="M4" t="n">
        <v>22</v>
      </c>
      <c r="N4" t="n">
        <v>20.91</v>
      </c>
      <c r="O4" t="n">
        <v>16746.01</v>
      </c>
      <c r="P4" t="n">
        <v>47.58</v>
      </c>
      <c r="Q4" t="n">
        <v>203.56</v>
      </c>
      <c r="R4" t="n">
        <v>28.49</v>
      </c>
      <c r="S4" t="n">
        <v>13.05</v>
      </c>
      <c r="T4" t="n">
        <v>7331.75</v>
      </c>
      <c r="U4" t="n">
        <v>0.46</v>
      </c>
      <c r="V4" t="n">
        <v>0.83</v>
      </c>
      <c r="W4" t="n">
        <v>0.09</v>
      </c>
      <c r="X4" t="n">
        <v>0.46</v>
      </c>
      <c r="Y4" t="n">
        <v>1</v>
      </c>
      <c r="Z4" t="n">
        <v>10</v>
      </c>
      <c r="AA4" t="n">
        <v>97.30134214737907</v>
      </c>
      <c r="AB4" t="n">
        <v>133.1319889582453</v>
      </c>
      <c r="AC4" t="n">
        <v>120.4260587840259</v>
      </c>
      <c r="AD4" t="n">
        <v>97301.34214737908</v>
      </c>
      <c r="AE4" t="n">
        <v>133131.9889582453</v>
      </c>
      <c r="AF4" t="n">
        <v>3.390445068420829e-06</v>
      </c>
      <c r="AG4" t="n">
        <v>7</v>
      </c>
      <c r="AH4" t="n">
        <v>120426.0587840259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14.0324</v>
      </c>
      <c r="E5" t="n">
        <v>7.13</v>
      </c>
      <c r="F5" t="n">
        <v>4.4</v>
      </c>
      <c r="G5" t="n">
        <v>13.21</v>
      </c>
      <c r="H5" t="n">
        <v>0.23</v>
      </c>
      <c r="I5" t="n">
        <v>20</v>
      </c>
      <c r="J5" t="n">
        <v>134.22</v>
      </c>
      <c r="K5" t="n">
        <v>46.47</v>
      </c>
      <c r="L5" t="n">
        <v>1.75</v>
      </c>
      <c r="M5" t="n">
        <v>18</v>
      </c>
      <c r="N5" t="n">
        <v>21</v>
      </c>
      <c r="O5" t="n">
        <v>16787.35</v>
      </c>
      <c r="P5" t="n">
        <v>46.15</v>
      </c>
      <c r="Q5" t="n">
        <v>203.56</v>
      </c>
      <c r="R5" t="n">
        <v>25.05</v>
      </c>
      <c r="S5" t="n">
        <v>13.05</v>
      </c>
      <c r="T5" t="n">
        <v>5632.43</v>
      </c>
      <c r="U5" t="n">
        <v>0.52</v>
      </c>
      <c r="V5" t="n">
        <v>0.85</v>
      </c>
      <c r="W5" t="n">
        <v>0.09</v>
      </c>
      <c r="X5" t="n">
        <v>0.36</v>
      </c>
      <c r="Y5" t="n">
        <v>1</v>
      </c>
      <c r="Z5" t="n">
        <v>10</v>
      </c>
      <c r="AA5" t="n">
        <v>95.81920139366279</v>
      </c>
      <c r="AB5" t="n">
        <v>131.1040585915764</v>
      </c>
      <c r="AC5" t="n">
        <v>118.5916712453331</v>
      </c>
      <c r="AD5" t="n">
        <v>95819.20139366279</v>
      </c>
      <c r="AE5" t="n">
        <v>131104.0585915764</v>
      </c>
      <c r="AF5" t="n">
        <v>3.491028197482293e-06</v>
      </c>
      <c r="AG5" t="n">
        <v>7</v>
      </c>
      <c r="AH5" t="n">
        <v>118591.6712453331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14.0592</v>
      </c>
      <c r="E6" t="n">
        <v>7.11</v>
      </c>
      <c r="F6" t="n">
        <v>4.44</v>
      </c>
      <c r="G6" t="n">
        <v>14.81</v>
      </c>
      <c r="H6" t="n">
        <v>0.26</v>
      </c>
      <c r="I6" t="n">
        <v>18</v>
      </c>
      <c r="J6" t="n">
        <v>134.55</v>
      </c>
      <c r="K6" t="n">
        <v>46.47</v>
      </c>
      <c r="L6" t="n">
        <v>2</v>
      </c>
      <c r="M6" t="n">
        <v>16</v>
      </c>
      <c r="N6" t="n">
        <v>21.09</v>
      </c>
      <c r="O6" t="n">
        <v>16828.84</v>
      </c>
      <c r="P6" t="n">
        <v>46.33</v>
      </c>
      <c r="Q6" t="n">
        <v>203.6</v>
      </c>
      <c r="R6" t="n">
        <v>27.24</v>
      </c>
      <c r="S6" t="n">
        <v>13.05</v>
      </c>
      <c r="T6" t="n">
        <v>6736.93</v>
      </c>
      <c r="U6" t="n">
        <v>0.48</v>
      </c>
      <c r="V6" t="n">
        <v>0.84</v>
      </c>
      <c r="W6" t="n">
        <v>0.07000000000000001</v>
      </c>
      <c r="X6" t="n">
        <v>0.4</v>
      </c>
      <c r="Y6" t="n">
        <v>1</v>
      </c>
      <c r="Z6" t="n">
        <v>10</v>
      </c>
      <c r="AA6" t="n">
        <v>95.90610114587335</v>
      </c>
      <c r="AB6" t="n">
        <v>131.2229586662974</v>
      </c>
      <c r="AC6" t="n">
        <v>118.6992236638</v>
      </c>
      <c r="AD6" t="n">
        <v>95906.10114587336</v>
      </c>
      <c r="AE6" t="n">
        <v>131222.9586662973</v>
      </c>
      <c r="AF6" t="n">
        <v>3.497695592631557e-06</v>
      </c>
      <c r="AG6" t="n">
        <v>7</v>
      </c>
      <c r="AH6" t="n">
        <v>118699.2236638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14.3403</v>
      </c>
      <c r="E7" t="n">
        <v>6.97</v>
      </c>
      <c r="F7" t="n">
        <v>4.36</v>
      </c>
      <c r="G7" t="n">
        <v>16.34</v>
      </c>
      <c r="H7" t="n">
        <v>0.29</v>
      </c>
      <c r="I7" t="n">
        <v>16</v>
      </c>
      <c r="J7" t="n">
        <v>134.89</v>
      </c>
      <c r="K7" t="n">
        <v>46.47</v>
      </c>
      <c r="L7" t="n">
        <v>2.25</v>
      </c>
      <c r="M7" t="n">
        <v>14</v>
      </c>
      <c r="N7" t="n">
        <v>21.17</v>
      </c>
      <c r="O7" t="n">
        <v>16870.25</v>
      </c>
      <c r="P7" t="n">
        <v>45.08</v>
      </c>
      <c r="Q7" t="n">
        <v>203.57</v>
      </c>
      <c r="R7" t="n">
        <v>24.05</v>
      </c>
      <c r="S7" t="n">
        <v>13.05</v>
      </c>
      <c r="T7" t="n">
        <v>5149.82</v>
      </c>
      <c r="U7" t="n">
        <v>0.54</v>
      </c>
      <c r="V7" t="n">
        <v>0.86</v>
      </c>
      <c r="W7" t="n">
        <v>0.08</v>
      </c>
      <c r="X7" t="n">
        <v>0.32</v>
      </c>
      <c r="Y7" t="n">
        <v>1</v>
      </c>
      <c r="Z7" t="n">
        <v>10</v>
      </c>
      <c r="AA7" t="n">
        <v>94.81134032427209</v>
      </c>
      <c r="AB7" t="n">
        <v>129.7250586127445</v>
      </c>
      <c r="AC7" t="n">
        <v>117.3442810890418</v>
      </c>
      <c r="AD7" t="n">
        <v>94811.3403242721</v>
      </c>
      <c r="AE7" t="n">
        <v>129725.0586127445</v>
      </c>
      <c r="AF7" t="n">
        <v>3.567628606678496e-06</v>
      </c>
      <c r="AG7" t="n">
        <v>7</v>
      </c>
      <c r="AH7" t="n">
        <v>117344.2810890418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14.5637</v>
      </c>
      <c r="E8" t="n">
        <v>6.87</v>
      </c>
      <c r="F8" t="n">
        <v>4.3</v>
      </c>
      <c r="G8" t="n">
        <v>18.45</v>
      </c>
      <c r="H8" t="n">
        <v>0.33</v>
      </c>
      <c r="I8" t="n">
        <v>14</v>
      </c>
      <c r="J8" t="n">
        <v>135.22</v>
      </c>
      <c r="K8" t="n">
        <v>46.47</v>
      </c>
      <c r="L8" t="n">
        <v>2.5</v>
      </c>
      <c r="M8" t="n">
        <v>12</v>
      </c>
      <c r="N8" t="n">
        <v>21.26</v>
      </c>
      <c r="O8" t="n">
        <v>16911.68</v>
      </c>
      <c r="P8" t="n">
        <v>44.18</v>
      </c>
      <c r="Q8" t="n">
        <v>203.57</v>
      </c>
      <c r="R8" t="n">
        <v>22.29</v>
      </c>
      <c r="S8" t="n">
        <v>13.05</v>
      </c>
      <c r="T8" t="n">
        <v>4280.83</v>
      </c>
      <c r="U8" t="n">
        <v>0.59</v>
      </c>
      <c r="V8" t="n">
        <v>0.87</v>
      </c>
      <c r="W8" t="n">
        <v>0.08</v>
      </c>
      <c r="X8" t="n">
        <v>0.26</v>
      </c>
      <c r="Y8" t="n">
        <v>1</v>
      </c>
      <c r="Z8" t="n">
        <v>10</v>
      </c>
      <c r="AA8" t="n">
        <v>84.11254252811364</v>
      </c>
      <c r="AB8" t="n">
        <v>115.0864914704009</v>
      </c>
      <c r="AC8" t="n">
        <v>104.1027982494009</v>
      </c>
      <c r="AD8" t="n">
        <v>84112.54252811364</v>
      </c>
      <c r="AE8" t="n">
        <v>115086.4914704009</v>
      </c>
      <c r="AF8" t="n">
        <v>3.623206818482432e-06</v>
      </c>
      <c r="AG8" t="n">
        <v>6</v>
      </c>
      <c r="AH8" t="n">
        <v>104102.7982494009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14.6526</v>
      </c>
      <c r="E9" t="n">
        <v>6.82</v>
      </c>
      <c r="F9" t="n">
        <v>4.29</v>
      </c>
      <c r="G9" t="n">
        <v>19.8</v>
      </c>
      <c r="H9" t="n">
        <v>0.36</v>
      </c>
      <c r="I9" t="n">
        <v>13</v>
      </c>
      <c r="J9" t="n">
        <v>135.56</v>
      </c>
      <c r="K9" t="n">
        <v>46.47</v>
      </c>
      <c r="L9" t="n">
        <v>2.75</v>
      </c>
      <c r="M9" t="n">
        <v>11</v>
      </c>
      <c r="N9" t="n">
        <v>21.34</v>
      </c>
      <c r="O9" t="n">
        <v>16953.14</v>
      </c>
      <c r="P9" t="n">
        <v>43.77</v>
      </c>
      <c r="Q9" t="n">
        <v>203.56</v>
      </c>
      <c r="R9" t="n">
        <v>21.85</v>
      </c>
      <c r="S9" t="n">
        <v>13.05</v>
      </c>
      <c r="T9" t="n">
        <v>4063.66</v>
      </c>
      <c r="U9" t="n">
        <v>0.6</v>
      </c>
      <c r="V9" t="n">
        <v>0.87</v>
      </c>
      <c r="W9" t="n">
        <v>0.08</v>
      </c>
      <c r="X9" t="n">
        <v>0.25</v>
      </c>
      <c r="Y9" t="n">
        <v>1</v>
      </c>
      <c r="Z9" t="n">
        <v>10</v>
      </c>
      <c r="AA9" t="n">
        <v>83.80359217245262</v>
      </c>
      <c r="AB9" t="n">
        <v>114.663771963858</v>
      </c>
      <c r="AC9" t="n">
        <v>103.7204224992717</v>
      </c>
      <c r="AD9" t="n">
        <v>83803.59217245263</v>
      </c>
      <c r="AE9" t="n">
        <v>114663.771963858</v>
      </c>
      <c r="AF9" t="n">
        <v>3.645323662839503e-06</v>
      </c>
      <c r="AG9" t="n">
        <v>6</v>
      </c>
      <c r="AH9" t="n">
        <v>103720.4224992717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14.7723</v>
      </c>
      <c r="E10" t="n">
        <v>6.77</v>
      </c>
      <c r="F10" t="n">
        <v>4.26</v>
      </c>
      <c r="G10" t="n">
        <v>21.31</v>
      </c>
      <c r="H10" t="n">
        <v>0.39</v>
      </c>
      <c r="I10" t="n">
        <v>12</v>
      </c>
      <c r="J10" t="n">
        <v>135.9</v>
      </c>
      <c r="K10" t="n">
        <v>46.47</v>
      </c>
      <c r="L10" t="n">
        <v>3</v>
      </c>
      <c r="M10" t="n">
        <v>10</v>
      </c>
      <c r="N10" t="n">
        <v>21.43</v>
      </c>
      <c r="O10" t="n">
        <v>16994.64</v>
      </c>
      <c r="P10" t="n">
        <v>43.15</v>
      </c>
      <c r="Q10" t="n">
        <v>203.61</v>
      </c>
      <c r="R10" t="n">
        <v>20.97</v>
      </c>
      <c r="S10" t="n">
        <v>13.05</v>
      </c>
      <c r="T10" t="n">
        <v>3628.44</v>
      </c>
      <c r="U10" t="n">
        <v>0.62</v>
      </c>
      <c r="V10" t="n">
        <v>0.88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83.34287264598035</v>
      </c>
      <c r="AB10" t="n">
        <v>114.0333951822279</v>
      </c>
      <c r="AC10" t="n">
        <v>103.1502079929409</v>
      </c>
      <c r="AD10" t="n">
        <v>83342.87264598034</v>
      </c>
      <c r="AE10" t="n">
        <v>114033.3951822279</v>
      </c>
      <c r="AF10" t="n">
        <v>3.675103035950207e-06</v>
      </c>
      <c r="AG10" t="n">
        <v>6</v>
      </c>
      <c r="AH10" t="n">
        <v>103150.2079929409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14.8791</v>
      </c>
      <c r="E11" t="n">
        <v>6.72</v>
      </c>
      <c r="F11" t="n">
        <v>4.24</v>
      </c>
      <c r="G11" t="n">
        <v>23.13</v>
      </c>
      <c r="H11" t="n">
        <v>0.42</v>
      </c>
      <c r="I11" t="n">
        <v>11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42.82</v>
      </c>
      <c r="Q11" t="n">
        <v>203.56</v>
      </c>
      <c r="R11" t="n">
        <v>20.27</v>
      </c>
      <c r="S11" t="n">
        <v>13.05</v>
      </c>
      <c r="T11" t="n">
        <v>3287.48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83.03008029112974</v>
      </c>
      <c r="AB11" t="n">
        <v>113.6054188828968</v>
      </c>
      <c r="AC11" t="n">
        <v>102.7630771509492</v>
      </c>
      <c r="AD11" t="n">
        <v>83030.08029112974</v>
      </c>
      <c r="AE11" t="n">
        <v>113605.4188828968</v>
      </c>
      <c r="AF11" t="n">
        <v>3.701673103186824e-06</v>
      </c>
      <c r="AG11" t="n">
        <v>6</v>
      </c>
      <c r="AH11" t="n">
        <v>102763.0771509492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15.0754</v>
      </c>
      <c r="E12" t="n">
        <v>6.63</v>
      </c>
      <c r="F12" t="n">
        <v>4.18</v>
      </c>
      <c r="G12" t="n">
        <v>25.08</v>
      </c>
      <c r="H12" t="n">
        <v>0.45</v>
      </c>
      <c r="I12" t="n">
        <v>10</v>
      </c>
      <c r="J12" t="n">
        <v>136.57</v>
      </c>
      <c r="K12" t="n">
        <v>46.47</v>
      </c>
      <c r="L12" t="n">
        <v>3.5</v>
      </c>
      <c r="M12" t="n">
        <v>8</v>
      </c>
      <c r="N12" t="n">
        <v>21.6</v>
      </c>
      <c r="O12" t="n">
        <v>17077.72</v>
      </c>
      <c r="P12" t="n">
        <v>41.72</v>
      </c>
      <c r="Q12" t="n">
        <v>203.57</v>
      </c>
      <c r="R12" t="n">
        <v>18.36</v>
      </c>
      <c r="S12" t="n">
        <v>13.05</v>
      </c>
      <c r="T12" t="n">
        <v>2333.14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82.25337554679703</v>
      </c>
      <c r="AB12" t="n">
        <v>112.5426971859063</v>
      </c>
      <c r="AC12" t="n">
        <v>101.80178012118</v>
      </c>
      <c r="AD12" t="n">
        <v>82253.37554679703</v>
      </c>
      <c r="AE12" t="n">
        <v>112542.6971859063</v>
      </c>
      <c r="AF12" t="n">
        <v>3.750509284821169e-06</v>
      </c>
      <c r="AG12" t="n">
        <v>6</v>
      </c>
      <c r="AH12" t="n">
        <v>101801.78012118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15.0975</v>
      </c>
      <c r="E13" t="n">
        <v>6.62</v>
      </c>
      <c r="F13" t="n">
        <v>4.2</v>
      </c>
      <c r="G13" t="n">
        <v>27.99</v>
      </c>
      <c r="H13" t="n">
        <v>0.48</v>
      </c>
      <c r="I13" t="n">
        <v>9</v>
      </c>
      <c r="J13" t="n">
        <v>136.91</v>
      </c>
      <c r="K13" t="n">
        <v>46.47</v>
      </c>
      <c r="L13" t="n">
        <v>3.75</v>
      </c>
      <c r="M13" t="n">
        <v>7</v>
      </c>
      <c r="N13" t="n">
        <v>21.69</v>
      </c>
      <c r="O13" t="n">
        <v>17119.3</v>
      </c>
      <c r="P13" t="n">
        <v>41.49</v>
      </c>
      <c r="Q13" t="n">
        <v>203.56</v>
      </c>
      <c r="R13" t="n">
        <v>19.02</v>
      </c>
      <c r="S13" t="n">
        <v>13.05</v>
      </c>
      <c r="T13" t="n">
        <v>2667.78</v>
      </c>
      <c r="U13" t="n">
        <v>0.6899999999999999</v>
      </c>
      <c r="V13" t="n">
        <v>0.89</v>
      </c>
      <c r="W13" t="n">
        <v>0.07000000000000001</v>
      </c>
      <c r="X13" t="n">
        <v>0.16</v>
      </c>
      <c r="Y13" t="n">
        <v>1</v>
      </c>
      <c r="Z13" t="n">
        <v>10</v>
      </c>
      <c r="AA13" t="n">
        <v>82.16941727601565</v>
      </c>
      <c r="AB13" t="n">
        <v>112.4278217758458</v>
      </c>
      <c r="AC13" t="n">
        <v>101.6978682590269</v>
      </c>
      <c r="AD13" t="n">
        <v>82169.41727601565</v>
      </c>
      <c r="AE13" t="n">
        <v>112427.8217758458</v>
      </c>
      <c r="AF13" t="n">
        <v>3.7560073979853e-06</v>
      </c>
      <c r="AG13" t="n">
        <v>6</v>
      </c>
      <c r="AH13" t="n">
        <v>101697.8682590269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15.0912</v>
      </c>
      <c r="E14" t="n">
        <v>6.63</v>
      </c>
      <c r="F14" t="n">
        <v>4.2</v>
      </c>
      <c r="G14" t="n">
        <v>28.01</v>
      </c>
      <c r="H14" t="n">
        <v>0.52</v>
      </c>
      <c r="I14" t="n">
        <v>9</v>
      </c>
      <c r="J14" t="n">
        <v>137.25</v>
      </c>
      <c r="K14" t="n">
        <v>46.47</v>
      </c>
      <c r="L14" t="n">
        <v>4</v>
      </c>
      <c r="M14" t="n">
        <v>7</v>
      </c>
      <c r="N14" t="n">
        <v>21.78</v>
      </c>
      <c r="O14" t="n">
        <v>17160.92</v>
      </c>
      <c r="P14" t="n">
        <v>41.39</v>
      </c>
      <c r="Q14" t="n">
        <v>203.56</v>
      </c>
      <c r="R14" t="n">
        <v>19.05</v>
      </c>
      <c r="S14" t="n">
        <v>13.05</v>
      </c>
      <c r="T14" t="n">
        <v>2683.74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82.14225321085978</v>
      </c>
      <c r="AB14" t="n">
        <v>112.3906547035056</v>
      </c>
      <c r="AC14" t="n">
        <v>101.6642483599065</v>
      </c>
      <c r="AD14" t="n">
        <v>82142.25321085978</v>
      </c>
      <c r="AE14" t="n">
        <v>112390.6547035056</v>
      </c>
      <c r="AF14" t="n">
        <v>3.754440062558421e-06</v>
      </c>
      <c r="AG14" t="n">
        <v>6</v>
      </c>
      <c r="AH14" t="n">
        <v>101664.2483599065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15.1924</v>
      </c>
      <c r="E15" t="n">
        <v>6.58</v>
      </c>
      <c r="F15" t="n">
        <v>4.18</v>
      </c>
      <c r="G15" t="n">
        <v>31.38</v>
      </c>
      <c r="H15" t="n">
        <v>0.55</v>
      </c>
      <c r="I15" t="n">
        <v>8</v>
      </c>
      <c r="J15" t="n">
        <v>137.58</v>
      </c>
      <c r="K15" t="n">
        <v>46.47</v>
      </c>
      <c r="L15" t="n">
        <v>4.25</v>
      </c>
      <c r="M15" t="n">
        <v>6</v>
      </c>
      <c r="N15" t="n">
        <v>21.87</v>
      </c>
      <c r="O15" t="n">
        <v>17202.57</v>
      </c>
      <c r="P15" t="n">
        <v>40.83</v>
      </c>
      <c r="Q15" t="n">
        <v>203.56</v>
      </c>
      <c r="R15" t="n">
        <v>18.54</v>
      </c>
      <c r="S15" t="n">
        <v>13.05</v>
      </c>
      <c r="T15" t="n">
        <v>2436.37</v>
      </c>
      <c r="U15" t="n">
        <v>0.7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81.76981007180453</v>
      </c>
      <c r="AB15" t="n">
        <v>111.8810615696188</v>
      </c>
      <c r="AC15" t="n">
        <v>101.2032900794993</v>
      </c>
      <c r="AD15" t="n">
        <v>81769.81007180453</v>
      </c>
      <c r="AE15" t="n">
        <v>111881.0615696188</v>
      </c>
      <c r="AF15" t="n">
        <v>3.779616942748923e-06</v>
      </c>
      <c r="AG15" t="n">
        <v>6</v>
      </c>
      <c r="AH15" t="n">
        <v>101203.2900794993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15.2033</v>
      </c>
      <c r="E16" t="n">
        <v>6.58</v>
      </c>
      <c r="F16" t="n">
        <v>4.18</v>
      </c>
      <c r="G16" t="n">
        <v>31.35</v>
      </c>
      <c r="H16" t="n">
        <v>0.58</v>
      </c>
      <c r="I16" t="n">
        <v>8</v>
      </c>
      <c r="J16" t="n">
        <v>137.92</v>
      </c>
      <c r="K16" t="n">
        <v>46.47</v>
      </c>
      <c r="L16" t="n">
        <v>4.5</v>
      </c>
      <c r="M16" t="n">
        <v>6</v>
      </c>
      <c r="N16" t="n">
        <v>21.95</v>
      </c>
      <c r="O16" t="n">
        <v>17244.24</v>
      </c>
      <c r="P16" t="n">
        <v>40.4</v>
      </c>
      <c r="Q16" t="n">
        <v>203.56</v>
      </c>
      <c r="R16" t="n">
        <v>18.35</v>
      </c>
      <c r="S16" t="n">
        <v>13.05</v>
      </c>
      <c r="T16" t="n">
        <v>2337.55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81.60090113231588</v>
      </c>
      <c r="AB16" t="n">
        <v>111.649952906874</v>
      </c>
      <c r="AC16" t="n">
        <v>100.9942381031638</v>
      </c>
      <c r="AD16" t="n">
        <v>81600.90113231588</v>
      </c>
      <c r="AE16" t="n">
        <v>111649.9529068741</v>
      </c>
      <c r="AF16" t="n">
        <v>3.782328681820825e-06</v>
      </c>
      <c r="AG16" t="n">
        <v>6</v>
      </c>
      <c r="AH16" t="n">
        <v>100994.2381031637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15.3342</v>
      </c>
      <c r="E17" t="n">
        <v>6.52</v>
      </c>
      <c r="F17" t="n">
        <v>4.15</v>
      </c>
      <c r="G17" t="n">
        <v>35.58</v>
      </c>
      <c r="H17" t="n">
        <v>0.61</v>
      </c>
      <c r="I17" t="n">
        <v>7</v>
      </c>
      <c r="J17" t="n">
        <v>138.26</v>
      </c>
      <c r="K17" t="n">
        <v>46.47</v>
      </c>
      <c r="L17" t="n">
        <v>4.75</v>
      </c>
      <c r="M17" t="n">
        <v>5</v>
      </c>
      <c r="N17" t="n">
        <v>22.04</v>
      </c>
      <c r="O17" t="n">
        <v>17285.95</v>
      </c>
      <c r="P17" t="n">
        <v>39.63</v>
      </c>
      <c r="Q17" t="n">
        <v>203.56</v>
      </c>
      <c r="R17" t="n">
        <v>17.33</v>
      </c>
      <c r="S17" t="n">
        <v>13.05</v>
      </c>
      <c r="T17" t="n">
        <v>1833.7</v>
      </c>
      <c r="U17" t="n">
        <v>0.75</v>
      </c>
      <c r="V17" t="n">
        <v>0.9</v>
      </c>
      <c r="W17" t="n">
        <v>0.07000000000000001</v>
      </c>
      <c r="X17" t="n">
        <v>0.11</v>
      </c>
      <c r="Y17" t="n">
        <v>1</v>
      </c>
      <c r="Z17" t="n">
        <v>10</v>
      </c>
      <c r="AA17" t="n">
        <v>81.10587489180936</v>
      </c>
      <c r="AB17" t="n">
        <v>110.972636165597</v>
      </c>
      <c r="AC17" t="n">
        <v>100.3815635210539</v>
      </c>
      <c r="AD17" t="n">
        <v>81105.87489180936</v>
      </c>
      <c r="AE17" t="n">
        <v>110972.636165597</v>
      </c>
      <c r="AF17" t="n">
        <v>3.814894429023758e-06</v>
      </c>
      <c r="AG17" t="n">
        <v>6</v>
      </c>
      <c r="AH17" t="n">
        <v>100381.5635210539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15.3368</v>
      </c>
      <c r="E18" t="n">
        <v>6.52</v>
      </c>
      <c r="F18" t="n">
        <v>4.15</v>
      </c>
      <c r="G18" t="n">
        <v>35.57</v>
      </c>
      <c r="H18" t="n">
        <v>0.64</v>
      </c>
      <c r="I18" t="n">
        <v>7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39.44</v>
      </c>
      <c r="Q18" t="n">
        <v>203.6</v>
      </c>
      <c r="R18" t="n">
        <v>17.45</v>
      </c>
      <c r="S18" t="n">
        <v>13.05</v>
      </c>
      <c r="T18" t="n">
        <v>1895.29</v>
      </c>
      <c r="U18" t="n">
        <v>0.75</v>
      </c>
      <c r="V18" t="n">
        <v>0.9</v>
      </c>
      <c r="W18" t="n">
        <v>0.06</v>
      </c>
      <c r="X18" t="n">
        <v>0.11</v>
      </c>
      <c r="Y18" t="n">
        <v>1</v>
      </c>
      <c r="Z18" t="n">
        <v>10</v>
      </c>
      <c r="AA18" t="n">
        <v>81.03502472870343</v>
      </c>
      <c r="AB18" t="n">
        <v>110.8756958467469</v>
      </c>
      <c r="AC18" t="n">
        <v>100.2938750501783</v>
      </c>
      <c r="AD18" t="n">
        <v>81035.02472870343</v>
      </c>
      <c r="AE18" t="n">
        <v>110875.6958467469</v>
      </c>
      <c r="AF18" t="n">
        <v>3.815541265866597e-06</v>
      </c>
      <c r="AG18" t="n">
        <v>6</v>
      </c>
      <c r="AH18" t="n">
        <v>100293.8750501783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15.3126</v>
      </c>
      <c r="E19" t="n">
        <v>6.53</v>
      </c>
      <c r="F19" t="n">
        <v>4.16</v>
      </c>
      <c r="G19" t="n">
        <v>35.65</v>
      </c>
      <c r="H19" t="n">
        <v>0.67</v>
      </c>
      <c r="I19" t="n">
        <v>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39.19</v>
      </c>
      <c r="Q19" t="n">
        <v>203.56</v>
      </c>
      <c r="R19" t="n">
        <v>17.72</v>
      </c>
      <c r="S19" t="n">
        <v>13.05</v>
      </c>
      <c r="T19" t="n">
        <v>2030.94</v>
      </c>
      <c r="U19" t="n">
        <v>0.74</v>
      </c>
      <c r="V19" t="n">
        <v>0.9</v>
      </c>
      <c r="W19" t="n">
        <v>0.07000000000000001</v>
      </c>
      <c r="X19" t="n">
        <v>0.12</v>
      </c>
      <c r="Y19" t="n">
        <v>1</v>
      </c>
      <c r="Z19" t="n">
        <v>10</v>
      </c>
      <c r="AA19" t="n">
        <v>80.99298312947701</v>
      </c>
      <c r="AB19" t="n">
        <v>110.8181726759409</v>
      </c>
      <c r="AC19" t="n">
        <v>100.2418418100597</v>
      </c>
      <c r="AD19" t="n">
        <v>80992.98312947701</v>
      </c>
      <c r="AE19" t="n">
        <v>110818.1726759409</v>
      </c>
      <c r="AF19" t="n">
        <v>3.809520707560172e-06</v>
      </c>
      <c r="AG19" t="n">
        <v>6</v>
      </c>
      <c r="AH19" t="n">
        <v>100241.8418100597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15.4209</v>
      </c>
      <c r="E20" t="n">
        <v>6.48</v>
      </c>
      <c r="F20" t="n">
        <v>4.14</v>
      </c>
      <c r="G20" t="n">
        <v>41.41</v>
      </c>
      <c r="H20" t="n">
        <v>0.7</v>
      </c>
      <c r="I20" t="n">
        <v>6</v>
      </c>
      <c r="J20" t="n">
        <v>139.28</v>
      </c>
      <c r="K20" t="n">
        <v>46.47</v>
      </c>
      <c r="L20" t="n">
        <v>5.5</v>
      </c>
      <c r="M20" t="n">
        <v>4</v>
      </c>
      <c r="N20" t="n">
        <v>22.31</v>
      </c>
      <c r="O20" t="n">
        <v>17411.27</v>
      </c>
      <c r="P20" t="n">
        <v>38.32</v>
      </c>
      <c r="Q20" t="n">
        <v>203.6</v>
      </c>
      <c r="R20" t="n">
        <v>17.19</v>
      </c>
      <c r="S20" t="n">
        <v>13.05</v>
      </c>
      <c r="T20" t="n">
        <v>1770.49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80.51493323764078</v>
      </c>
      <c r="AB20" t="n">
        <v>110.1640837238581</v>
      </c>
      <c r="AC20" t="n">
        <v>99.65017818954387</v>
      </c>
      <c r="AD20" t="n">
        <v>80514.93323764077</v>
      </c>
      <c r="AE20" t="n">
        <v>110164.0837238581</v>
      </c>
      <c r="AF20" t="n">
        <v>3.836463949898428e-06</v>
      </c>
      <c r="AG20" t="n">
        <v>6</v>
      </c>
      <c r="AH20" t="n">
        <v>99650.17818954386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15.4202</v>
      </c>
      <c r="E21" t="n">
        <v>6.48</v>
      </c>
      <c r="F21" t="n">
        <v>4.14</v>
      </c>
      <c r="G21" t="n">
        <v>41.41</v>
      </c>
      <c r="H21" t="n">
        <v>0.73</v>
      </c>
      <c r="I21" t="n">
        <v>6</v>
      </c>
      <c r="J21" t="n">
        <v>139.61</v>
      </c>
      <c r="K21" t="n">
        <v>46.47</v>
      </c>
      <c r="L21" t="n">
        <v>5.75</v>
      </c>
      <c r="M21" t="n">
        <v>4</v>
      </c>
      <c r="N21" t="n">
        <v>22.4</v>
      </c>
      <c r="O21" t="n">
        <v>17453.1</v>
      </c>
      <c r="P21" t="n">
        <v>38.38</v>
      </c>
      <c r="Q21" t="n">
        <v>203.56</v>
      </c>
      <c r="R21" t="n">
        <v>17.18</v>
      </c>
      <c r="S21" t="n">
        <v>13.05</v>
      </c>
      <c r="T21" t="n">
        <v>1763.47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80.53700019377862</v>
      </c>
      <c r="AB21" t="n">
        <v>110.1942767067713</v>
      </c>
      <c r="AC21" t="n">
        <v>99.67748959654395</v>
      </c>
      <c r="AD21" t="n">
        <v>80537.00019377863</v>
      </c>
      <c r="AE21" t="n">
        <v>110194.2767067713</v>
      </c>
      <c r="AF21" t="n">
        <v>3.836289801517663e-06</v>
      </c>
      <c r="AG21" t="n">
        <v>6</v>
      </c>
      <c r="AH21" t="n">
        <v>99677.48959654395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15.4341</v>
      </c>
      <c r="E22" t="n">
        <v>6.48</v>
      </c>
      <c r="F22" t="n">
        <v>4.14</v>
      </c>
      <c r="G22" t="n">
        <v>41.36</v>
      </c>
      <c r="H22" t="n">
        <v>0.76</v>
      </c>
      <c r="I22" t="n">
        <v>6</v>
      </c>
      <c r="J22" t="n">
        <v>139.95</v>
      </c>
      <c r="K22" t="n">
        <v>46.47</v>
      </c>
      <c r="L22" t="n">
        <v>6</v>
      </c>
      <c r="M22" t="n">
        <v>4</v>
      </c>
      <c r="N22" t="n">
        <v>22.49</v>
      </c>
      <c r="O22" t="n">
        <v>17494.97</v>
      </c>
      <c r="P22" t="n">
        <v>38.12</v>
      </c>
      <c r="Q22" t="n">
        <v>203.57</v>
      </c>
      <c r="R22" t="n">
        <v>16.93</v>
      </c>
      <c r="S22" t="n">
        <v>13.05</v>
      </c>
      <c r="T22" t="n">
        <v>1640.99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80.427603624157</v>
      </c>
      <c r="AB22" t="n">
        <v>110.044595493979</v>
      </c>
      <c r="AC22" t="n">
        <v>99.54209374862162</v>
      </c>
      <c r="AD22" t="n">
        <v>80427.603624157</v>
      </c>
      <c r="AE22" t="n">
        <v>110044.595493979</v>
      </c>
      <c r="AF22" t="n">
        <v>3.839747890792841e-06</v>
      </c>
      <c r="AG22" t="n">
        <v>6</v>
      </c>
      <c r="AH22" t="n">
        <v>99542.09374862163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15.456</v>
      </c>
      <c r="E23" t="n">
        <v>6.47</v>
      </c>
      <c r="F23" t="n">
        <v>4.13</v>
      </c>
      <c r="G23" t="n">
        <v>41.26</v>
      </c>
      <c r="H23" t="n">
        <v>0.79</v>
      </c>
      <c r="I23" t="n">
        <v>6</v>
      </c>
      <c r="J23" t="n">
        <v>140.29</v>
      </c>
      <c r="K23" t="n">
        <v>46.47</v>
      </c>
      <c r="L23" t="n">
        <v>6.25</v>
      </c>
      <c r="M23" t="n">
        <v>4</v>
      </c>
      <c r="N23" t="n">
        <v>22.58</v>
      </c>
      <c r="O23" t="n">
        <v>17536.87</v>
      </c>
      <c r="P23" t="n">
        <v>37.32</v>
      </c>
      <c r="Q23" t="n">
        <v>203.59</v>
      </c>
      <c r="R23" t="n">
        <v>16.72</v>
      </c>
      <c r="S23" t="n">
        <v>13.05</v>
      </c>
      <c r="T23" t="n">
        <v>1534.73</v>
      </c>
      <c r="U23" t="n">
        <v>0.78</v>
      </c>
      <c r="V23" t="n">
        <v>0.91</v>
      </c>
      <c r="W23" t="n">
        <v>0.06</v>
      </c>
      <c r="X23" t="n">
        <v>0.09</v>
      </c>
      <c r="Y23" t="n">
        <v>1</v>
      </c>
      <c r="Z23" t="n">
        <v>10</v>
      </c>
      <c r="AA23" t="n">
        <v>80.10341999095706</v>
      </c>
      <c r="AB23" t="n">
        <v>109.6010331450626</v>
      </c>
      <c r="AC23" t="n">
        <v>99.14086436774195</v>
      </c>
      <c r="AD23" t="n">
        <v>80103.41999095706</v>
      </c>
      <c r="AE23" t="n">
        <v>109601.0331450626</v>
      </c>
      <c r="AF23" t="n">
        <v>3.845196247276754e-06</v>
      </c>
      <c r="AG23" t="n">
        <v>6</v>
      </c>
      <c r="AH23" t="n">
        <v>99140.86436774196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15.4063</v>
      </c>
      <c r="E24" t="n">
        <v>6.49</v>
      </c>
      <c r="F24" t="n">
        <v>4.15</v>
      </c>
      <c r="G24" t="n">
        <v>41.47</v>
      </c>
      <c r="H24" t="n">
        <v>0.82</v>
      </c>
      <c r="I24" t="n">
        <v>6</v>
      </c>
      <c r="J24" t="n">
        <v>140.63</v>
      </c>
      <c r="K24" t="n">
        <v>46.47</v>
      </c>
      <c r="L24" t="n">
        <v>6.5</v>
      </c>
      <c r="M24" t="n">
        <v>4</v>
      </c>
      <c r="N24" t="n">
        <v>22.67</v>
      </c>
      <c r="O24" t="n">
        <v>17578.8</v>
      </c>
      <c r="P24" t="n">
        <v>36.97</v>
      </c>
      <c r="Q24" t="n">
        <v>203.56</v>
      </c>
      <c r="R24" t="n">
        <v>17.4</v>
      </c>
      <c r="S24" t="n">
        <v>13.05</v>
      </c>
      <c r="T24" t="n">
        <v>1876.8</v>
      </c>
      <c r="U24" t="n">
        <v>0.75</v>
      </c>
      <c r="V24" t="n">
        <v>0.9</v>
      </c>
      <c r="W24" t="n">
        <v>0.06</v>
      </c>
      <c r="X24" t="n">
        <v>0.11</v>
      </c>
      <c r="Y24" t="n">
        <v>1</v>
      </c>
      <c r="Z24" t="n">
        <v>10</v>
      </c>
      <c r="AA24" t="n">
        <v>80.07152978153869</v>
      </c>
      <c r="AB24" t="n">
        <v>109.5573995536396</v>
      </c>
      <c r="AC24" t="n">
        <v>99.10139510504429</v>
      </c>
      <c r="AD24" t="n">
        <v>80071.52978153869</v>
      </c>
      <c r="AE24" t="n">
        <v>109557.3995536396</v>
      </c>
      <c r="AF24" t="n">
        <v>3.832831712242486e-06</v>
      </c>
      <c r="AG24" t="n">
        <v>6</v>
      </c>
      <c r="AH24" t="n">
        <v>99101.39510504428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15.5293</v>
      </c>
      <c r="E25" t="n">
        <v>6.44</v>
      </c>
      <c r="F25" t="n">
        <v>4.12</v>
      </c>
      <c r="G25" t="n">
        <v>49.48</v>
      </c>
      <c r="H25" t="n">
        <v>0.85</v>
      </c>
      <c r="I25" t="n">
        <v>5</v>
      </c>
      <c r="J25" t="n">
        <v>140.97</v>
      </c>
      <c r="K25" t="n">
        <v>46.47</v>
      </c>
      <c r="L25" t="n">
        <v>6.75</v>
      </c>
      <c r="M25" t="n">
        <v>3</v>
      </c>
      <c r="N25" t="n">
        <v>22.76</v>
      </c>
      <c r="O25" t="n">
        <v>17620.76</v>
      </c>
      <c r="P25" t="n">
        <v>36.47</v>
      </c>
      <c r="Q25" t="n">
        <v>203.57</v>
      </c>
      <c r="R25" t="n">
        <v>16.65</v>
      </c>
      <c r="S25" t="n">
        <v>13.05</v>
      </c>
      <c r="T25" t="n">
        <v>1502.74</v>
      </c>
      <c r="U25" t="n">
        <v>0.78</v>
      </c>
      <c r="V25" t="n">
        <v>0.91</v>
      </c>
      <c r="W25" t="n">
        <v>0.06</v>
      </c>
      <c r="X25" t="n">
        <v>0.08</v>
      </c>
      <c r="Y25" t="n">
        <v>1</v>
      </c>
      <c r="Z25" t="n">
        <v>10</v>
      </c>
      <c r="AA25" t="n">
        <v>79.70000456779478</v>
      </c>
      <c r="AB25" t="n">
        <v>109.0490623656598</v>
      </c>
      <c r="AC25" t="n">
        <v>98.64157290482939</v>
      </c>
      <c r="AD25" t="n">
        <v>79700.00456779478</v>
      </c>
      <c r="AE25" t="n">
        <v>109049.0623656598</v>
      </c>
      <c r="AF25" t="n">
        <v>3.863432070576792e-06</v>
      </c>
      <c r="AG25" t="n">
        <v>6</v>
      </c>
      <c r="AH25" t="n">
        <v>98641.57290482939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15.5481</v>
      </c>
      <c r="E26" t="n">
        <v>6.43</v>
      </c>
      <c r="F26" t="n">
        <v>4.12</v>
      </c>
      <c r="G26" t="n">
        <v>49.38</v>
      </c>
      <c r="H26" t="n">
        <v>0.88</v>
      </c>
      <c r="I26" t="n">
        <v>5</v>
      </c>
      <c r="J26" t="n">
        <v>141.31</v>
      </c>
      <c r="K26" t="n">
        <v>46.47</v>
      </c>
      <c r="L26" t="n">
        <v>7</v>
      </c>
      <c r="M26" t="n">
        <v>3</v>
      </c>
      <c r="N26" t="n">
        <v>22.85</v>
      </c>
      <c r="O26" t="n">
        <v>17662.75</v>
      </c>
      <c r="P26" t="n">
        <v>36.49</v>
      </c>
      <c r="Q26" t="n">
        <v>203.56</v>
      </c>
      <c r="R26" t="n">
        <v>16.36</v>
      </c>
      <c r="S26" t="n">
        <v>13.05</v>
      </c>
      <c r="T26" t="n">
        <v>1360.64</v>
      </c>
      <c r="U26" t="n">
        <v>0.8</v>
      </c>
      <c r="V26" t="n">
        <v>0.91</v>
      </c>
      <c r="W26" t="n">
        <v>0.06</v>
      </c>
      <c r="X26" t="n">
        <v>0.07000000000000001</v>
      </c>
      <c r="Y26" t="n">
        <v>1</v>
      </c>
      <c r="Z26" t="n">
        <v>10</v>
      </c>
      <c r="AA26" t="n">
        <v>79.6842227457136</v>
      </c>
      <c r="AB26" t="n">
        <v>109.0274689804435</v>
      </c>
      <c r="AC26" t="n">
        <v>98.62204036199159</v>
      </c>
      <c r="AD26" t="n">
        <v>79684.2227457136</v>
      </c>
      <c r="AE26" t="n">
        <v>109027.4689804435</v>
      </c>
      <c r="AF26" t="n">
        <v>3.86810919851732e-06</v>
      </c>
      <c r="AG26" t="n">
        <v>6</v>
      </c>
      <c r="AH26" t="n">
        <v>98622.04036199159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15.5709</v>
      </c>
      <c r="E27" t="n">
        <v>6.42</v>
      </c>
      <c r="F27" t="n">
        <v>4.11</v>
      </c>
      <c r="G27" t="n">
        <v>49.27</v>
      </c>
      <c r="H27" t="n">
        <v>0.91</v>
      </c>
      <c r="I27" t="n">
        <v>5</v>
      </c>
      <c r="J27" t="n">
        <v>141.66</v>
      </c>
      <c r="K27" t="n">
        <v>46.47</v>
      </c>
      <c r="L27" t="n">
        <v>7.25</v>
      </c>
      <c r="M27" t="n">
        <v>3</v>
      </c>
      <c r="N27" t="n">
        <v>22.94</v>
      </c>
      <c r="O27" t="n">
        <v>17704.77</v>
      </c>
      <c r="P27" t="n">
        <v>36.08</v>
      </c>
      <c r="Q27" t="n">
        <v>203.56</v>
      </c>
      <c r="R27" t="n">
        <v>16.01</v>
      </c>
      <c r="S27" t="n">
        <v>13.05</v>
      </c>
      <c r="T27" t="n">
        <v>1185.96</v>
      </c>
      <c r="U27" t="n">
        <v>0.82</v>
      </c>
      <c r="V27" t="n">
        <v>0.91</v>
      </c>
      <c r="W27" t="n">
        <v>0.06</v>
      </c>
      <c r="X27" t="n">
        <v>0.07000000000000001</v>
      </c>
      <c r="Y27" t="n">
        <v>1</v>
      </c>
      <c r="Z27" t="n">
        <v>10</v>
      </c>
      <c r="AA27" t="n">
        <v>79.49869195927607</v>
      </c>
      <c r="AB27" t="n">
        <v>108.7736175733992</v>
      </c>
      <c r="AC27" t="n">
        <v>98.39241617695282</v>
      </c>
      <c r="AD27" t="n">
        <v>79498.69195927607</v>
      </c>
      <c r="AE27" t="n">
        <v>108773.6175733992</v>
      </c>
      <c r="AF27" t="n">
        <v>3.873781460062216e-06</v>
      </c>
      <c r="AG27" t="n">
        <v>6</v>
      </c>
      <c r="AH27" t="n">
        <v>98392.41617695281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15.5219</v>
      </c>
      <c r="E28" t="n">
        <v>6.44</v>
      </c>
      <c r="F28" t="n">
        <v>4.13</v>
      </c>
      <c r="G28" t="n">
        <v>49.51</v>
      </c>
      <c r="H28" t="n">
        <v>0.93</v>
      </c>
      <c r="I28" t="n">
        <v>5</v>
      </c>
      <c r="J28" t="n">
        <v>142</v>
      </c>
      <c r="K28" t="n">
        <v>46.47</v>
      </c>
      <c r="L28" t="n">
        <v>7.5</v>
      </c>
      <c r="M28" t="n">
        <v>3</v>
      </c>
      <c r="N28" t="n">
        <v>23.03</v>
      </c>
      <c r="O28" t="n">
        <v>17746.83</v>
      </c>
      <c r="P28" t="n">
        <v>35.71</v>
      </c>
      <c r="Q28" t="n">
        <v>203.56</v>
      </c>
      <c r="R28" t="n">
        <v>16.79</v>
      </c>
      <c r="S28" t="n">
        <v>13.05</v>
      </c>
      <c r="T28" t="n">
        <v>1575.39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79.45725036501247</v>
      </c>
      <c r="AB28" t="n">
        <v>108.7169153558536</v>
      </c>
      <c r="AC28" t="n">
        <v>98.34112553946774</v>
      </c>
      <c r="AD28" t="n">
        <v>79457.25036501247</v>
      </c>
      <c r="AE28" t="n">
        <v>108716.9153558536</v>
      </c>
      <c r="AF28" t="n">
        <v>3.861591073408712e-06</v>
      </c>
      <c r="AG28" t="n">
        <v>6</v>
      </c>
      <c r="AH28" t="n">
        <v>98341.12553946774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15.5186</v>
      </c>
      <c r="E29" t="n">
        <v>6.44</v>
      </c>
      <c r="F29" t="n">
        <v>4.13</v>
      </c>
      <c r="G29" t="n">
        <v>49.53</v>
      </c>
      <c r="H29" t="n">
        <v>0.96</v>
      </c>
      <c r="I29" t="n">
        <v>5</v>
      </c>
      <c r="J29" t="n">
        <v>142.34</v>
      </c>
      <c r="K29" t="n">
        <v>46.47</v>
      </c>
      <c r="L29" t="n">
        <v>7.75</v>
      </c>
      <c r="M29" t="n">
        <v>1</v>
      </c>
      <c r="N29" t="n">
        <v>23.12</v>
      </c>
      <c r="O29" t="n">
        <v>17788.92</v>
      </c>
      <c r="P29" t="n">
        <v>35.39</v>
      </c>
      <c r="Q29" t="n">
        <v>203.62</v>
      </c>
      <c r="R29" t="n">
        <v>16.65</v>
      </c>
      <c r="S29" t="n">
        <v>13.05</v>
      </c>
      <c r="T29" t="n">
        <v>1505.49</v>
      </c>
      <c r="U29" t="n">
        <v>0.78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79.34898985656538</v>
      </c>
      <c r="AB29" t="n">
        <v>108.5687885520799</v>
      </c>
      <c r="AC29" t="n">
        <v>98.20713574994882</v>
      </c>
      <c r="AD29" t="n">
        <v>79348.98985656539</v>
      </c>
      <c r="AE29" t="n">
        <v>108568.7885520799</v>
      </c>
      <c r="AF29" t="n">
        <v>3.860770088185108e-06</v>
      </c>
      <c r="AG29" t="n">
        <v>6</v>
      </c>
      <c r="AH29" t="n">
        <v>98207.13574994882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15.5213</v>
      </c>
      <c r="E30" t="n">
        <v>6.44</v>
      </c>
      <c r="F30" t="n">
        <v>4.13</v>
      </c>
      <c r="G30" t="n">
        <v>49.52</v>
      </c>
      <c r="H30" t="n">
        <v>0.99</v>
      </c>
      <c r="I30" t="n">
        <v>5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35.17</v>
      </c>
      <c r="Q30" t="n">
        <v>203.62</v>
      </c>
      <c r="R30" t="n">
        <v>16.65</v>
      </c>
      <c r="S30" t="n">
        <v>13.05</v>
      </c>
      <c r="T30" t="n">
        <v>1504.4</v>
      </c>
      <c r="U30" t="n">
        <v>0.78</v>
      </c>
      <c r="V30" t="n">
        <v>0.91</v>
      </c>
      <c r="W30" t="n">
        <v>0.06</v>
      </c>
      <c r="X30" t="n">
        <v>0.09</v>
      </c>
      <c r="Y30" t="n">
        <v>1</v>
      </c>
      <c r="Z30" t="n">
        <v>10</v>
      </c>
      <c r="AA30" t="n">
        <v>79.26863868324932</v>
      </c>
      <c r="AB30" t="n">
        <v>108.4588485319053</v>
      </c>
      <c r="AC30" t="n">
        <v>98.10768825099788</v>
      </c>
      <c r="AD30" t="n">
        <v>79268.63868324932</v>
      </c>
      <c r="AE30" t="n">
        <v>108458.8485319053</v>
      </c>
      <c r="AF30" t="n">
        <v>3.861441803368057e-06</v>
      </c>
      <c r="AG30" t="n">
        <v>6</v>
      </c>
      <c r="AH30" t="n">
        <v>98107.68825099788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15.5119</v>
      </c>
      <c r="E31" t="n">
        <v>6.45</v>
      </c>
      <c r="F31" t="n">
        <v>4.13</v>
      </c>
      <c r="G31" t="n">
        <v>49.56</v>
      </c>
      <c r="H31" t="n">
        <v>1.02</v>
      </c>
      <c r="I31" t="n">
        <v>5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35</v>
      </c>
      <c r="Q31" t="n">
        <v>203.62</v>
      </c>
      <c r="R31" t="n">
        <v>16.8</v>
      </c>
      <c r="S31" t="n">
        <v>13.05</v>
      </c>
      <c r="T31" t="n">
        <v>1579.46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79.22015464608572</v>
      </c>
      <c r="AB31" t="n">
        <v>108.3925105332933</v>
      </c>
      <c r="AC31" t="n">
        <v>98.04768145786747</v>
      </c>
      <c r="AD31" t="n">
        <v>79220.15464608572</v>
      </c>
      <c r="AE31" t="n">
        <v>108392.5105332933</v>
      </c>
      <c r="AF31" t="n">
        <v>3.859103239397793e-06</v>
      </c>
      <c r="AG31" t="n">
        <v>6</v>
      </c>
      <c r="AH31" t="n">
        <v>98047.68145786747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15.5025</v>
      </c>
      <c r="E32" t="n">
        <v>6.45</v>
      </c>
      <c r="F32" t="n">
        <v>4.13</v>
      </c>
      <c r="G32" t="n">
        <v>49.61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35.01</v>
      </c>
      <c r="Q32" t="n">
        <v>203.62</v>
      </c>
      <c r="R32" t="n">
        <v>16.88</v>
      </c>
      <c r="S32" t="n">
        <v>13.05</v>
      </c>
      <c r="T32" t="n">
        <v>1620.75</v>
      </c>
      <c r="U32" t="n">
        <v>0.77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79.2347985587466</v>
      </c>
      <c r="AB32" t="n">
        <v>108.4125469806398</v>
      </c>
      <c r="AC32" t="n">
        <v>98.0658056548005</v>
      </c>
      <c r="AD32" t="n">
        <v>79234.79855874661</v>
      </c>
      <c r="AE32" t="n">
        <v>108412.5469806398</v>
      </c>
      <c r="AF32" t="n">
        <v>3.856764675427528e-06</v>
      </c>
      <c r="AG32" t="n">
        <v>6</v>
      </c>
      <c r="AH32" t="n">
        <v>98065.8056548005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8.8637</v>
      </c>
      <c r="E2" t="n">
        <v>11.28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252.85</v>
      </c>
      <c r="K2" t="n">
        <v>59.19</v>
      </c>
      <c r="L2" t="n">
        <v>1</v>
      </c>
      <c r="M2" t="n">
        <v>62</v>
      </c>
      <c r="N2" t="n">
        <v>62.65</v>
      </c>
      <c r="O2" t="n">
        <v>31418.63</v>
      </c>
      <c r="P2" t="n">
        <v>87.43000000000001</v>
      </c>
      <c r="Q2" t="n">
        <v>203.65</v>
      </c>
      <c r="R2" t="n">
        <v>54.98</v>
      </c>
      <c r="S2" t="n">
        <v>13.05</v>
      </c>
      <c r="T2" t="n">
        <v>20374.25</v>
      </c>
      <c r="U2" t="n">
        <v>0.24</v>
      </c>
      <c r="V2" t="n">
        <v>0.7</v>
      </c>
      <c r="W2" t="n">
        <v>0.15</v>
      </c>
      <c r="X2" t="n">
        <v>1.31</v>
      </c>
      <c r="Y2" t="n">
        <v>1</v>
      </c>
      <c r="Z2" t="n">
        <v>10</v>
      </c>
      <c r="AA2" t="n">
        <v>182.5756546480574</v>
      </c>
      <c r="AB2" t="n">
        <v>249.8080653587711</v>
      </c>
      <c r="AC2" t="n">
        <v>225.9667342088243</v>
      </c>
      <c r="AD2" t="n">
        <v>182575.6546480574</v>
      </c>
      <c r="AE2" t="n">
        <v>249808.0653587711</v>
      </c>
      <c r="AF2" t="n">
        <v>1.983181393570849e-06</v>
      </c>
      <c r="AG2" t="n">
        <v>10</v>
      </c>
      <c r="AH2" t="n">
        <v>225966.7342088243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9.844099999999999</v>
      </c>
      <c r="E3" t="n">
        <v>10.16</v>
      </c>
      <c r="F3" t="n">
        <v>5.01</v>
      </c>
      <c r="G3" t="n">
        <v>6.26</v>
      </c>
      <c r="H3" t="n">
        <v>0.09</v>
      </c>
      <c r="I3" t="n">
        <v>48</v>
      </c>
      <c r="J3" t="n">
        <v>253.3</v>
      </c>
      <c r="K3" t="n">
        <v>59.19</v>
      </c>
      <c r="L3" t="n">
        <v>1.25</v>
      </c>
      <c r="M3" t="n">
        <v>46</v>
      </c>
      <c r="N3" t="n">
        <v>62.86</v>
      </c>
      <c r="O3" t="n">
        <v>31474.5</v>
      </c>
      <c r="P3" t="n">
        <v>81.69</v>
      </c>
      <c r="Q3" t="n">
        <v>203.61</v>
      </c>
      <c r="R3" t="n">
        <v>44.18</v>
      </c>
      <c r="S3" t="n">
        <v>13.05</v>
      </c>
      <c r="T3" t="n">
        <v>15054.91</v>
      </c>
      <c r="U3" t="n">
        <v>0.3</v>
      </c>
      <c r="V3" t="n">
        <v>0.75</v>
      </c>
      <c r="W3" t="n">
        <v>0.13</v>
      </c>
      <c r="X3" t="n">
        <v>0.97</v>
      </c>
      <c r="Y3" t="n">
        <v>1</v>
      </c>
      <c r="Z3" t="n">
        <v>10</v>
      </c>
      <c r="AA3" t="n">
        <v>160.2768572089436</v>
      </c>
      <c r="AB3" t="n">
        <v>219.2978669490778</v>
      </c>
      <c r="AC3" t="n">
        <v>198.36838631401</v>
      </c>
      <c r="AD3" t="n">
        <v>160276.8572089436</v>
      </c>
      <c r="AE3" t="n">
        <v>219297.8669490778</v>
      </c>
      <c r="AF3" t="n">
        <v>2.202537987121721e-06</v>
      </c>
      <c r="AG3" t="n">
        <v>9</v>
      </c>
      <c r="AH3" t="n">
        <v>198368.38631401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10.4956</v>
      </c>
      <c r="E4" t="n">
        <v>9.529999999999999</v>
      </c>
      <c r="F4" t="n">
        <v>4.82</v>
      </c>
      <c r="G4" t="n">
        <v>7.41</v>
      </c>
      <c r="H4" t="n">
        <v>0.11</v>
      </c>
      <c r="I4" t="n">
        <v>39</v>
      </c>
      <c r="J4" t="n">
        <v>253.75</v>
      </c>
      <c r="K4" t="n">
        <v>59.19</v>
      </c>
      <c r="L4" t="n">
        <v>1.5</v>
      </c>
      <c r="M4" t="n">
        <v>37</v>
      </c>
      <c r="N4" t="n">
        <v>63.06</v>
      </c>
      <c r="O4" t="n">
        <v>31530.44</v>
      </c>
      <c r="P4" t="n">
        <v>78.42</v>
      </c>
      <c r="Q4" t="n">
        <v>203.6</v>
      </c>
      <c r="R4" t="n">
        <v>38.25</v>
      </c>
      <c r="S4" t="n">
        <v>13.05</v>
      </c>
      <c r="T4" t="n">
        <v>12134.11</v>
      </c>
      <c r="U4" t="n">
        <v>0.34</v>
      </c>
      <c r="V4" t="n">
        <v>0.78</v>
      </c>
      <c r="W4" t="n">
        <v>0.12</v>
      </c>
      <c r="X4" t="n">
        <v>0.78</v>
      </c>
      <c r="Y4" t="n">
        <v>1</v>
      </c>
      <c r="Z4" t="n">
        <v>10</v>
      </c>
      <c r="AA4" t="n">
        <v>154.2766239847875</v>
      </c>
      <c r="AB4" t="n">
        <v>211.088083140184</v>
      </c>
      <c r="AC4" t="n">
        <v>190.9421327493305</v>
      </c>
      <c r="AD4" t="n">
        <v>154276.6239847875</v>
      </c>
      <c r="AE4" t="n">
        <v>211088.083140184</v>
      </c>
      <c r="AF4" t="n">
        <v>2.348305858091114e-06</v>
      </c>
      <c r="AG4" t="n">
        <v>9</v>
      </c>
      <c r="AH4" t="n">
        <v>190942.1327493305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10.9729</v>
      </c>
      <c r="E5" t="n">
        <v>9.109999999999999</v>
      </c>
      <c r="F5" t="n">
        <v>4.7</v>
      </c>
      <c r="G5" t="n">
        <v>8.539999999999999</v>
      </c>
      <c r="H5" t="n">
        <v>0.12</v>
      </c>
      <c r="I5" t="n">
        <v>33</v>
      </c>
      <c r="J5" t="n">
        <v>254.21</v>
      </c>
      <c r="K5" t="n">
        <v>59.19</v>
      </c>
      <c r="L5" t="n">
        <v>1.75</v>
      </c>
      <c r="M5" t="n">
        <v>31</v>
      </c>
      <c r="N5" t="n">
        <v>63.26</v>
      </c>
      <c r="O5" t="n">
        <v>31586.46</v>
      </c>
      <c r="P5" t="n">
        <v>76.29000000000001</v>
      </c>
      <c r="Q5" t="n">
        <v>203.61</v>
      </c>
      <c r="R5" t="n">
        <v>34.41</v>
      </c>
      <c r="S5" t="n">
        <v>13.05</v>
      </c>
      <c r="T5" t="n">
        <v>10246.13</v>
      </c>
      <c r="U5" t="n">
        <v>0.38</v>
      </c>
      <c r="V5" t="n">
        <v>0.8</v>
      </c>
      <c r="W5" t="n">
        <v>0.11</v>
      </c>
      <c r="X5" t="n">
        <v>0.65</v>
      </c>
      <c r="Y5" t="n">
        <v>1</v>
      </c>
      <c r="Z5" t="n">
        <v>10</v>
      </c>
      <c r="AA5" t="n">
        <v>139.5978465705065</v>
      </c>
      <c r="AB5" t="n">
        <v>191.0039323000194</v>
      </c>
      <c r="AC5" t="n">
        <v>172.774785077062</v>
      </c>
      <c r="AD5" t="n">
        <v>139597.8465705065</v>
      </c>
      <c r="AE5" t="n">
        <v>191003.9323000194</v>
      </c>
      <c r="AF5" t="n">
        <v>2.455097883898775e-06</v>
      </c>
      <c r="AG5" t="n">
        <v>8</v>
      </c>
      <c r="AH5" t="n">
        <v>172774.785077062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11.4188</v>
      </c>
      <c r="E6" t="n">
        <v>8.76</v>
      </c>
      <c r="F6" t="n">
        <v>4.58</v>
      </c>
      <c r="G6" t="n">
        <v>9.82</v>
      </c>
      <c r="H6" t="n">
        <v>0.14</v>
      </c>
      <c r="I6" t="n">
        <v>28</v>
      </c>
      <c r="J6" t="n">
        <v>254.66</v>
      </c>
      <c r="K6" t="n">
        <v>59.19</v>
      </c>
      <c r="L6" t="n">
        <v>2</v>
      </c>
      <c r="M6" t="n">
        <v>26</v>
      </c>
      <c r="N6" t="n">
        <v>63.47</v>
      </c>
      <c r="O6" t="n">
        <v>31642.55</v>
      </c>
      <c r="P6" t="n">
        <v>74.36</v>
      </c>
      <c r="Q6" t="n">
        <v>203.59</v>
      </c>
      <c r="R6" t="n">
        <v>30.93</v>
      </c>
      <c r="S6" t="n">
        <v>13.05</v>
      </c>
      <c r="T6" t="n">
        <v>8531.440000000001</v>
      </c>
      <c r="U6" t="n">
        <v>0.42</v>
      </c>
      <c r="V6" t="n">
        <v>0.82</v>
      </c>
      <c r="W6" t="n">
        <v>0.1</v>
      </c>
      <c r="X6" t="n">
        <v>0.54</v>
      </c>
      <c r="Y6" t="n">
        <v>1</v>
      </c>
      <c r="Z6" t="n">
        <v>10</v>
      </c>
      <c r="AA6" t="n">
        <v>136.3776610562341</v>
      </c>
      <c r="AB6" t="n">
        <v>186.5979324148356</v>
      </c>
      <c r="AC6" t="n">
        <v>168.7892876370592</v>
      </c>
      <c r="AD6" t="n">
        <v>136377.6610562341</v>
      </c>
      <c r="AE6" t="n">
        <v>186597.9324148356</v>
      </c>
      <c r="AF6" t="n">
        <v>2.554864412932163e-06</v>
      </c>
      <c r="AG6" t="n">
        <v>8</v>
      </c>
      <c r="AH6" t="n">
        <v>168789.2876370592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11.6929</v>
      </c>
      <c r="E7" t="n">
        <v>8.550000000000001</v>
      </c>
      <c r="F7" t="n">
        <v>4.53</v>
      </c>
      <c r="G7" t="n">
        <v>10.86</v>
      </c>
      <c r="H7" t="n">
        <v>0.16</v>
      </c>
      <c r="I7" t="n">
        <v>25</v>
      </c>
      <c r="J7" t="n">
        <v>255.12</v>
      </c>
      <c r="K7" t="n">
        <v>59.19</v>
      </c>
      <c r="L7" t="n">
        <v>2.25</v>
      </c>
      <c r="M7" t="n">
        <v>23</v>
      </c>
      <c r="N7" t="n">
        <v>63.67</v>
      </c>
      <c r="O7" t="n">
        <v>31698.72</v>
      </c>
      <c r="P7" t="n">
        <v>73.2</v>
      </c>
      <c r="Q7" t="n">
        <v>203.56</v>
      </c>
      <c r="R7" t="n">
        <v>29.14</v>
      </c>
      <c r="S7" t="n">
        <v>13.05</v>
      </c>
      <c r="T7" t="n">
        <v>7651.99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134.593759208321</v>
      </c>
      <c r="AB7" t="n">
        <v>184.157119206327</v>
      </c>
      <c r="AC7" t="n">
        <v>166.581422215467</v>
      </c>
      <c r="AD7" t="n">
        <v>134593.759208321</v>
      </c>
      <c r="AE7" t="n">
        <v>184157.119206327</v>
      </c>
      <c r="AF7" t="n">
        <v>2.616192077448987e-06</v>
      </c>
      <c r="AG7" t="n">
        <v>8</v>
      </c>
      <c r="AH7" t="n">
        <v>166581.422215467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11.9916</v>
      </c>
      <c r="E8" t="n">
        <v>8.34</v>
      </c>
      <c r="F8" t="n">
        <v>4.46</v>
      </c>
      <c r="G8" t="n">
        <v>12.16</v>
      </c>
      <c r="H8" t="n">
        <v>0.17</v>
      </c>
      <c r="I8" t="n">
        <v>22</v>
      </c>
      <c r="J8" t="n">
        <v>255.57</v>
      </c>
      <c r="K8" t="n">
        <v>59.19</v>
      </c>
      <c r="L8" t="n">
        <v>2.5</v>
      </c>
      <c r="M8" t="n">
        <v>20</v>
      </c>
      <c r="N8" t="n">
        <v>63.88</v>
      </c>
      <c r="O8" t="n">
        <v>31754.97</v>
      </c>
      <c r="P8" t="n">
        <v>72.09</v>
      </c>
      <c r="Q8" t="n">
        <v>203.61</v>
      </c>
      <c r="R8" t="n">
        <v>26.95</v>
      </c>
      <c r="S8" t="n">
        <v>13.05</v>
      </c>
      <c r="T8" t="n">
        <v>6567.58</v>
      </c>
      <c r="U8" t="n">
        <v>0.48</v>
      </c>
      <c r="V8" t="n">
        <v>0.84</v>
      </c>
      <c r="W8" t="n">
        <v>0.09</v>
      </c>
      <c r="X8" t="n">
        <v>0.42</v>
      </c>
      <c r="Y8" t="n">
        <v>1</v>
      </c>
      <c r="Z8" t="n">
        <v>10</v>
      </c>
      <c r="AA8" t="n">
        <v>132.7734630920866</v>
      </c>
      <c r="AB8" t="n">
        <v>181.6665097542994</v>
      </c>
      <c r="AC8" t="n">
        <v>164.3285130339477</v>
      </c>
      <c r="AD8" t="n">
        <v>132773.4630920866</v>
      </c>
      <c r="AE8" t="n">
        <v>181666.5097542994</v>
      </c>
      <c r="AF8" t="n">
        <v>2.683023793578776e-06</v>
      </c>
      <c r="AG8" t="n">
        <v>8</v>
      </c>
      <c r="AH8" t="n">
        <v>164328.5130339477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12.2545</v>
      </c>
      <c r="E9" t="n">
        <v>8.16</v>
      </c>
      <c r="F9" t="n">
        <v>4.38</v>
      </c>
      <c r="G9" t="n">
        <v>13.13</v>
      </c>
      <c r="H9" t="n">
        <v>0.19</v>
      </c>
      <c r="I9" t="n">
        <v>20</v>
      </c>
      <c r="J9" t="n">
        <v>256.03</v>
      </c>
      <c r="K9" t="n">
        <v>59.19</v>
      </c>
      <c r="L9" t="n">
        <v>2.75</v>
      </c>
      <c r="M9" t="n">
        <v>18</v>
      </c>
      <c r="N9" t="n">
        <v>64.09</v>
      </c>
      <c r="O9" t="n">
        <v>31811.29</v>
      </c>
      <c r="P9" t="n">
        <v>70.61</v>
      </c>
      <c r="Q9" t="n">
        <v>203.6</v>
      </c>
      <c r="R9" t="n">
        <v>24.24</v>
      </c>
      <c r="S9" t="n">
        <v>13.05</v>
      </c>
      <c r="T9" t="n">
        <v>5223.04</v>
      </c>
      <c r="U9" t="n">
        <v>0.54</v>
      </c>
      <c r="V9" t="n">
        <v>0.85</v>
      </c>
      <c r="W9" t="n">
        <v>0.09</v>
      </c>
      <c r="X9" t="n">
        <v>0.34</v>
      </c>
      <c r="Y9" t="n">
        <v>1</v>
      </c>
      <c r="Z9" t="n">
        <v>10</v>
      </c>
      <c r="AA9" t="n">
        <v>130.9760264318801</v>
      </c>
      <c r="AB9" t="n">
        <v>179.2071776184971</v>
      </c>
      <c r="AC9" t="n">
        <v>162.1038961054913</v>
      </c>
      <c r="AD9" t="n">
        <v>130976.0264318801</v>
      </c>
      <c r="AE9" t="n">
        <v>179207.1776184971</v>
      </c>
      <c r="AF9" t="n">
        <v>2.741845548418152e-06</v>
      </c>
      <c r="AG9" t="n">
        <v>8</v>
      </c>
      <c r="AH9" t="n">
        <v>162103.8961054914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12.4172</v>
      </c>
      <c r="E10" t="n">
        <v>8.050000000000001</v>
      </c>
      <c r="F10" t="n">
        <v>4.37</v>
      </c>
      <c r="G10" t="n">
        <v>14.56</v>
      </c>
      <c r="H10" t="n">
        <v>0.21</v>
      </c>
      <c r="I10" t="n">
        <v>18</v>
      </c>
      <c r="J10" t="n">
        <v>256.49</v>
      </c>
      <c r="K10" t="n">
        <v>59.19</v>
      </c>
      <c r="L10" t="n">
        <v>3</v>
      </c>
      <c r="M10" t="n">
        <v>16</v>
      </c>
      <c r="N10" t="n">
        <v>64.29000000000001</v>
      </c>
      <c r="O10" t="n">
        <v>31867.69</v>
      </c>
      <c r="P10" t="n">
        <v>70.29000000000001</v>
      </c>
      <c r="Q10" t="n">
        <v>203.59</v>
      </c>
      <c r="R10" t="n">
        <v>24.51</v>
      </c>
      <c r="S10" t="n">
        <v>13.05</v>
      </c>
      <c r="T10" t="n">
        <v>5370.31</v>
      </c>
      <c r="U10" t="n">
        <v>0.53</v>
      </c>
      <c r="V10" t="n">
        <v>0.86</v>
      </c>
      <c r="W10" t="n">
        <v>0.07000000000000001</v>
      </c>
      <c r="X10" t="n">
        <v>0.33</v>
      </c>
      <c r="Y10" t="n">
        <v>1</v>
      </c>
      <c r="Z10" t="n">
        <v>10</v>
      </c>
      <c r="AA10" t="n">
        <v>119.3393597792888</v>
      </c>
      <c r="AB10" t="n">
        <v>163.2853769309291</v>
      </c>
      <c r="AC10" t="n">
        <v>147.7016497291522</v>
      </c>
      <c r="AD10" t="n">
        <v>119339.3597792888</v>
      </c>
      <c r="AE10" t="n">
        <v>163285.3769309291</v>
      </c>
      <c r="AF10" t="n">
        <v>2.77824836132179e-06</v>
      </c>
      <c r="AG10" t="n">
        <v>7</v>
      </c>
      <c r="AH10" t="n">
        <v>147701.6497291522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12.4706</v>
      </c>
      <c r="E11" t="n">
        <v>8.02</v>
      </c>
      <c r="F11" t="n">
        <v>4.38</v>
      </c>
      <c r="G11" t="n">
        <v>15.47</v>
      </c>
      <c r="H11" t="n">
        <v>0.23</v>
      </c>
      <c r="I11" t="n">
        <v>17</v>
      </c>
      <c r="J11" t="n">
        <v>256.95</v>
      </c>
      <c r="K11" t="n">
        <v>59.19</v>
      </c>
      <c r="L11" t="n">
        <v>3.25</v>
      </c>
      <c r="M11" t="n">
        <v>15</v>
      </c>
      <c r="N11" t="n">
        <v>64.5</v>
      </c>
      <c r="O11" t="n">
        <v>31924.29</v>
      </c>
      <c r="P11" t="n">
        <v>70.44</v>
      </c>
      <c r="Q11" t="n">
        <v>203.63</v>
      </c>
      <c r="R11" t="n">
        <v>24.94</v>
      </c>
      <c r="S11" t="n">
        <v>13.05</v>
      </c>
      <c r="T11" t="n">
        <v>5589.33</v>
      </c>
      <c r="U11" t="n">
        <v>0.52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119.251601671471</v>
      </c>
      <c r="AB11" t="n">
        <v>163.1653024161984</v>
      </c>
      <c r="AC11" t="n">
        <v>147.5930349575817</v>
      </c>
      <c r="AD11" t="n">
        <v>119251.601671471</v>
      </c>
      <c r="AE11" t="n">
        <v>163165.3024161984</v>
      </c>
      <c r="AF11" t="n">
        <v>2.790196180676764e-06</v>
      </c>
      <c r="AG11" t="n">
        <v>7</v>
      </c>
      <c r="AH11" t="n">
        <v>147593.0349575817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12.5848</v>
      </c>
      <c r="E12" t="n">
        <v>7.95</v>
      </c>
      <c r="F12" t="n">
        <v>4.36</v>
      </c>
      <c r="G12" t="n">
        <v>16.35</v>
      </c>
      <c r="H12" t="n">
        <v>0.24</v>
      </c>
      <c r="I12" t="n">
        <v>16</v>
      </c>
      <c r="J12" t="n">
        <v>257.41</v>
      </c>
      <c r="K12" t="n">
        <v>59.19</v>
      </c>
      <c r="L12" t="n">
        <v>3.5</v>
      </c>
      <c r="M12" t="n">
        <v>14</v>
      </c>
      <c r="N12" t="n">
        <v>64.70999999999999</v>
      </c>
      <c r="O12" t="n">
        <v>31980.84</v>
      </c>
      <c r="P12" t="n">
        <v>69.92</v>
      </c>
      <c r="Q12" t="n">
        <v>203.64</v>
      </c>
      <c r="R12" t="n">
        <v>24.03</v>
      </c>
      <c r="S12" t="n">
        <v>13.05</v>
      </c>
      <c r="T12" t="n">
        <v>5138.98</v>
      </c>
      <c r="U12" t="n">
        <v>0.54</v>
      </c>
      <c r="V12" t="n">
        <v>0.86</v>
      </c>
      <c r="W12" t="n">
        <v>0.08</v>
      </c>
      <c r="X12" t="n">
        <v>0.32</v>
      </c>
      <c r="Y12" t="n">
        <v>1</v>
      </c>
      <c r="Z12" t="n">
        <v>10</v>
      </c>
      <c r="AA12" t="n">
        <v>118.6034830031639</v>
      </c>
      <c r="AB12" t="n">
        <v>162.2785178612433</v>
      </c>
      <c r="AC12" t="n">
        <v>146.7908838759413</v>
      </c>
      <c r="AD12" t="n">
        <v>118603.4830031639</v>
      </c>
      <c r="AE12" t="n">
        <v>162278.5178612433</v>
      </c>
      <c r="AF12" t="n">
        <v>2.815747509709311e-06</v>
      </c>
      <c r="AG12" t="n">
        <v>7</v>
      </c>
      <c r="AH12" t="n">
        <v>146790.8838759413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12.7051</v>
      </c>
      <c r="E13" t="n">
        <v>7.87</v>
      </c>
      <c r="F13" t="n">
        <v>4.33</v>
      </c>
      <c r="G13" t="n">
        <v>17.33</v>
      </c>
      <c r="H13" t="n">
        <v>0.26</v>
      </c>
      <c r="I13" t="n">
        <v>15</v>
      </c>
      <c r="J13" t="n">
        <v>257.86</v>
      </c>
      <c r="K13" t="n">
        <v>59.19</v>
      </c>
      <c r="L13" t="n">
        <v>3.75</v>
      </c>
      <c r="M13" t="n">
        <v>13</v>
      </c>
      <c r="N13" t="n">
        <v>64.92</v>
      </c>
      <c r="O13" t="n">
        <v>32037.48</v>
      </c>
      <c r="P13" t="n">
        <v>69.42</v>
      </c>
      <c r="Q13" t="n">
        <v>203.56</v>
      </c>
      <c r="R13" t="n">
        <v>23.14</v>
      </c>
      <c r="S13" t="n">
        <v>13.05</v>
      </c>
      <c r="T13" t="n">
        <v>4699.88</v>
      </c>
      <c r="U13" t="n">
        <v>0.5600000000000001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117.9325686955492</v>
      </c>
      <c r="AB13" t="n">
        <v>161.360543306915</v>
      </c>
      <c r="AC13" t="n">
        <v>145.9605195246924</v>
      </c>
      <c r="AD13" t="n">
        <v>117932.5686955492</v>
      </c>
      <c r="AE13" t="n">
        <v>161360.5433069151</v>
      </c>
      <c r="AF13" t="n">
        <v>2.842663664548326e-06</v>
      </c>
      <c r="AG13" t="n">
        <v>7</v>
      </c>
      <c r="AH13" t="n">
        <v>145960.5195246924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12.8242</v>
      </c>
      <c r="E14" t="n">
        <v>7.8</v>
      </c>
      <c r="F14" t="n">
        <v>4.31</v>
      </c>
      <c r="G14" t="n">
        <v>18.46</v>
      </c>
      <c r="H14" t="n">
        <v>0.28</v>
      </c>
      <c r="I14" t="n">
        <v>14</v>
      </c>
      <c r="J14" t="n">
        <v>258.32</v>
      </c>
      <c r="K14" t="n">
        <v>59.19</v>
      </c>
      <c r="L14" t="n">
        <v>4</v>
      </c>
      <c r="M14" t="n">
        <v>12</v>
      </c>
      <c r="N14" t="n">
        <v>65.13</v>
      </c>
      <c r="O14" t="n">
        <v>32094.19</v>
      </c>
      <c r="P14" t="n">
        <v>68.94</v>
      </c>
      <c r="Q14" t="n">
        <v>203.57</v>
      </c>
      <c r="R14" t="n">
        <v>22.4</v>
      </c>
      <c r="S14" t="n">
        <v>13.05</v>
      </c>
      <c r="T14" t="n">
        <v>4336.47</v>
      </c>
      <c r="U14" t="n">
        <v>0.58</v>
      </c>
      <c r="V14" t="n">
        <v>0.87</v>
      </c>
      <c r="W14" t="n">
        <v>0.08</v>
      </c>
      <c r="X14" t="n">
        <v>0.27</v>
      </c>
      <c r="Y14" t="n">
        <v>1</v>
      </c>
      <c r="Z14" t="n">
        <v>10</v>
      </c>
      <c r="AA14" t="n">
        <v>117.3099731403557</v>
      </c>
      <c r="AB14" t="n">
        <v>160.5086806013225</v>
      </c>
      <c r="AC14" t="n">
        <v>145.1899574001245</v>
      </c>
      <c r="AD14" t="n">
        <v>117309.9731403557</v>
      </c>
      <c r="AE14" t="n">
        <v>160508.6806013224</v>
      </c>
      <c r="AF14" t="n">
        <v>2.869311329064757e-06</v>
      </c>
      <c r="AG14" t="n">
        <v>7</v>
      </c>
      <c r="AH14" t="n">
        <v>145189.9574001245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12.9301</v>
      </c>
      <c r="E15" t="n">
        <v>7.73</v>
      </c>
      <c r="F15" t="n">
        <v>4.29</v>
      </c>
      <c r="G15" t="n">
        <v>19.82</v>
      </c>
      <c r="H15" t="n">
        <v>0.29</v>
      </c>
      <c r="I15" t="n">
        <v>13</v>
      </c>
      <c r="J15" t="n">
        <v>258.78</v>
      </c>
      <c r="K15" t="n">
        <v>59.19</v>
      </c>
      <c r="L15" t="n">
        <v>4.25</v>
      </c>
      <c r="M15" t="n">
        <v>11</v>
      </c>
      <c r="N15" t="n">
        <v>65.34</v>
      </c>
      <c r="O15" t="n">
        <v>32150.98</v>
      </c>
      <c r="P15" t="n">
        <v>68.44</v>
      </c>
      <c r="Q15" t="n">
        <v>203.56</v>
      </c>
      <c r="R15" t="n">
        <v>21.94</v>
      </c>
      <c r="S15" t="n">
        <v>13.05</v>
      </c>
      <c r="T15" t="n">
        <v>4109.74</v>
      </c>
      <c r="U15" t="n">
        <v>0.59</v>
      </c>
      <c r="V15" t="n">
        <v>0.87</v>
      </c>
      <c r="W15" t="n">
        <v>0.07000000000000001</v>
      </c>
      <c r="X15" t="n">
        <v>0.25</v>
      </c>
      <c r="Y15" t="n">
        <v>1</v>
      </c>
      <c r="Z15" t="n">
        <v>10</v>
      </c>
      <c r="AA15" t="n">
        <v>116.7300263062291</v>
      </c>
      <c r="AB15" t="n">
        <v>159.7151717574222</v>
      </c>
      <c r="AC15" t="n">
        <v>144.4721799265891</v>
      </c>
      <c r="AD15" t="n">
        <v>116730.0263062291</v>
      </c>
      <c r="AE15" t="n">
        <v>159715.1717574222</v>
      </c>
      <c r="AF15" t="n">
        <v>2.893005600032767e-06</v>
      </c>
      <c r="AG15" t="n">
        <v>7</v>
      </c>
      <c r="AH15" t="n">
        <v>144472.1799265891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13.0733</v>
      </c>
      <c r="E16" t="n">
        <v>7.65</v>
      </c>
      <c r="F16" t="n">
        <v>4.26</v>
      </c>
      <c r="G16" t="n">
        <v>21.29</v>
      </c>
      <c r="H16" t="n">
        <v>0.31</v>
      </c>
      <c r="I16" t="n">
        <v>12</v>
      </c>
      <c r="J16" t="n">
        <v>259.25</v>
      </c>
      <c r="K16" t="n">
        <v>59.19</v>
      </c>
      <c r="L16" t="n">
        <v>4.5</v>
      </c>
      <c r="M16" t="n">
        <v>10</v>
      </c>
      <c r="N16" t="n">
        <v>65.55</v>
      </c>
      <c r="O16" t="n">
        <v>32207.85</v>
      </c>
      <c r="P16" t="n">
        <v>67.81</v>
      </c>
      <c r="Q16" t="n">
        <v>203.56</v>
      </c>
      <c r="R16" t="n">
        <v>20.75</v>
      </c>
      <c r="S16" t="n">
        <v>13.05</v>
      </c>
      <c r="T16" t="n">
        <v>3521.74</v>
      </c>
      <c r="U16" t="n">
        <v>0.63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115.9731163156842</v>
      </c>
      <c r="AB16" t="n">
        <v>158.6795341158472</v>
      </c>
      <c r="AC16" t="n">
        <v>143.5353820879992</v>
      </c>
      <c r="AD16" t="n">
        <v>115973.1163156842</v>
      </c>
      <c r="AE16" t="n">
        <v>158679.5341158472</v>
      </c>
      <c r="AF16" t="n">
        <v>2.92504544519442e-06</v>
      </c>
      <c r="AG16" t="n">
        <v>7</v>
      </c>
      <c r="AH16" t="n">
        <v>143535.3820879992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13.0653</v>
      </c>
      <c r="E17" t="n">
        <v>7.65</v>
      </c>
      <c r="F17" t="n">
        <v>4.26</v>
      </c>
      <c r="G17" t="n">
        <v>21.31</v>
      </c>
      <c r="H17" t="n">
        <v>0.33</v>
      </c>
      <c r="I17" t="n">
        <v>12</v>
      </c>
      <c r="J17" t="n">
        <v>259.71</v>
      </c>
      <c r="K17" t="n">
        <v>59.19</v>
      </c>
      <c r="L17" t="n">
        <v>4.75</v>
      </c>
      <c r="M17" t="n">
        <v>10</v>
      </c>
      <c r="N17" t="n">
        <v>65.76000000000001</v>
      </c>
      <c r="O17" t="n">
        <v>32264.79</v>
      </c>
      <c r="P17" t="n">
        <v>67.78</v>
      </c>
      <c r="Q17" t="n">
        <v>203.56</v>
      </c>
      <c r="R17" t="n">
        <v>21.05</v>
      </c>
      <c r="S17" t="n">
        <v>13.05</v>
      </c>
      <c r="T17" t="n">
        <v>3671.39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115.9839330286816</v>
      </c>
      <c r="AB17" t="n">
        <v>158.6943340197699</v>
      </c>
      <c r="AC17" t="n">
        <v>143.5487695098633</v>
      </c>
      <c r="AD17" t="n">
        <v>115983.9330286816</v>
      </c>
      <c r="AE17" t="n">
        <v>158694.3340197699</v>
      </c>
      <c r="AF17" t="n">
        <v>2.923255509710529e-06</v>
      </c>
      <c r="AG17" t="n">
        <v>7</v>
      </c>
      <c r="AH17" t="n">
        <v>143548.7695098633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13.1907</v>
      </c>
      <c r="E18" t="n">
        <v>7.58</v>
      </c>
      <c r="F18" t="n">
        <v>4.24</v>
      </c>
      <c r="G18" t="n">
        <v>23.12</v>
      </c>
      <c r="H18" t="n">
        <v>0.34</v>
      </c>
      <c r="I18" t="n">
        <v>11</v>
      </c>
      <c r="J18" t="n">
        <v>260.17</v>
      </c>
      <c r="K18" t="n">
        <v>59.19</v>
      </c>
      <c r="L18" t="n">
        <v>5</v>
      </c>
      <c r="M18" t="n">
        <v>9</v>
      </c>
      <c r="N18" t="n">
        <v>65.98</v>
      </c>
      <c r="O18" t="n">
        <v>32321.82</v>
      </c>
      <c r="P18" t="n">
        <v>67.23</v>
      </c>
      <c r="Q18" t="n">
        <v>203.57</v>
      </c>
      <c r="R18" t="n">
        <v>20.12</v>
      </c>
      <c r="S18" t="n">
        <v>13.05</v>
      </c>
      <c r="T18" t="n">
        <v>3211.77</v>
      </c>
      <c r="U18" t="n">
        <v>0.65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115.3491622233137</v>
      </c>
      <c r="AB18" t="n">
        <v>157.8258125997544</v>
      </c>
      <c r="AC18" t="n">
        <v>142.7631385551964</v>
      </c>
      <c r="AD18" t="n">
        <v>115349.1622233137</v>
      </c>
      <c r="AE18" t="n">
        <v>157825.8125997544</v>
      </c>
      <c r="AF18" t="n">
        <v>2.951312748420524e-06</v>
      </c>
      <c r="AG18" t="n">
        <v>7</v>
      </c>
      <c r="AH18" t="n">
        <v>142763.1385551964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13.2018</v>
      </c>
      <c r="E19" t="n">
        <v>7.57</v>
      </c>
      <c r="F19" t="n">
        <v>4.23</v>
      </c>
      <c r="G19" t="n">
        <v>23.08</v>
      </c>
      <c r="H19" t="n">
        <v>0.36</v>
      </c>
      <c r="I19" t="n">
        <v>11</v>
      </c>
      <c r="J19" t="n">
        <v>260.63</v>
      </c>
      <c r="K19" t="n">
        <v>59.19</v>
      </c>
      <c r="L19" t="n">
        <v>5.25</v>
      </c>
      <c r="M19" t="n">
        <v>9</v>
      </c>
      <c r="N19" t="n">
        <v>66.19</v>
      </c>
      <c r="O19" t="n">
        <v>32378.93</v>
      </c>
      <c r="P19" t="n">
        <v>67.09</v>
      </c>
      <c r="Q19" t="n">
        <v>203.56</v>
      </c>
      <c r="R19" t="n">
        <v>19.93</v>
      </c>
      <c r="S19" t="n">
        <v>13.05</v>
      </c>
      <c r="T19" t="n">
        <v>3117.08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115.2370781952636</v>
      </c>
      <c r="AB19" t="n">
        <v>157.672454287778</v>
      </c>
      <c r="AC19" t="n">
        <v>142.6244165452752</v>
      </c>
      <c r="AD19" t="n">
        <v>115237.0781952636</v>
      </c>
      <c r="AE19" t="n">
        <v>157672.454287778</v>
      </c>
      <c r="AF19" t="n">
        <v>2.953796283904423e-06</v>
      </c>
      <c r="AG19" t="n">
        <v>7</v>
      </c>
      <c r="AH19" t="n">
        <v>142624.4165452752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13.3884</v>
      </c>
      <c r="E20" t="n">
        <v>7.47</v>
      </c>
      <c r="F20" t="n">
        <v>4.18</v>
      </c>
      <c r="G20" t="n">
        <v>25.05</v>
      </c>
      <c r="H20" t="n">
        <v>0.37</v>
      </c>
      <c r="I20" t="n">
        <v>10</v>
      </c>
      <c r="J20" t="n">
        <v>261.1</v>
      </c>
      <c r="K20" t="n">
        <v>59.19</v>
      </c>
      <c r="L20" t="n">
        <v>5.5</v>
      </c>
      <c r="M20" t="n">
        <v>8</v>
      </c>
      <c r="N20" t="n">
        <v>66.40000000000001</v>
      </c>
      <c r="O20" t="n">
        <v>32436.11</v>
      </c>
      <c r="P20" t="n">
        <v>66.06</v>
      </c>
      <c r="Q20" t="n">
        <v>203.59</v>
      </c>
      <c r="R20" t="n">
        <v>18.07</v>
      </c>
      <c r="S20" t="n">
        <v>13.05</v>
      </c>
      <c r="T20" t="n">
        <v>2189.88</v>
      </c>
      <c r="U20" t="n">
        <v>0.72</v>
      </c>
      <c r="V20" t="n">
        <v>0.89</v>
      </c>
      <c r="W20" t="n">
        <v>0.07000000000000001</v>
      </c>
      <c r="X20" t="n">
        <v>0.13</v>
      </c>
      <c r="Y20" t="n">
        <v>1</v>
      </c>
      <c r="Z20" t="n">
        <v>10</v>
      </c>
      <c r="AA20" t="n">
        <v>114.1851952925779</v>
      </c>
      <c r="AB20" t="n">
        <v>156.2332216945257</v>
      </c>
      <c r="AC20" t="n">
        <v>141.3225422907468</v>
      </c>
      <c r="AD20" t="n">
        <v>114185.1952925779</v>
      </c>
      <c r="AE20" t="n">
        <v>156233.2216945257</v>
      </c>
      <c r="AF20" t="n">
        <v>2.995546529066186e-06</v>
      </c>
      <c r="AG20" t="n">
        <v>7</v>
      </c>
      <c r="AH20" t="n">
        <v>141322.5422907468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13.2841</v>
      </c>
      <c r="E21" t="n">
        <v>7.53</v>
      </c>
      <c r="F21" t="n">
        <v>4.23</v>
      </c>
      <c r="G21" t="n">
        <v>25.4</v>
      </c>
      <c r="H21" t="n">
        <v>0.39</v>
      </c>
      <c r="I21" t="n">
        <v>10</v>
      </c>
      <c r="J21" t="n">
        <v>261.56</v>
      </c>
      <c r="K21" t="n">
        <v>59.19</v>
      </c>
      <c r="L21" t="n">
        <v>5.75</v>
      </c>
      <c r="M21" t="n">
        <v>8</v>
      </c>
      <c r="N21" t="n">
        <v>66.62</v>
      </c>
      <c r="O21" t="n">
        <v>32493.38</v>
      </c>
      <c r="P21" t="n">
        <v>66.84</v>
      </c>
      <c r="Q21" t="n">
        <v>203.56</v>
      </c>
      <c r="R21" t="n">
        <v>20.32</v>
      </c>
      <c r="S21" t="n">
        <v>13.05</v>
      </c>
      <c r="T21" t="n">
        <v>3317.01</v>
      </c>
      <c r="U21" t="n">
        <v>0.64</v>
      </c>
      <c r="V21" t="n">
        <v>0.88</v>
      </c>
      <c r="W21" t="n">
        <v>0.07000000000000001</v>
      </c>
      <c r="X21" t="n">
        <v>0.19</v>
      </c>
      <c r="Y21" t="n">
        <v>1</v>
      </c>
      <c r="Z21" t="n">
        <v>10</v>
      </c>
      <c r="AA21" t="n">
        <v>114.9033480437667</v>
      </c>
      <c r="AB21" t="n">
        <v>157.2158299713651</v>
      </c>
      <c r="AC21" t="n">
        <v>142.2113718127443</v>
      </c>
      <c r="AD21" t="n">
        <v>114903.3480437667</v>
      </c>
      <c r="AE21" t="n">
        <v>157215.8299713651</v>
      </c>
      <c r="AF21" t="n">
        <v>2.972210245194955e-06</v>
      </c>
      <c r="AG21" t="n">
        <v>7</v>
      </c>
      <c r="AH21" t="n">
        <v>142211.3718127443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13.4348</v>
      </c>
      <c r="E22" t="n">
        <v>7.44</v>
      </c>
      <c r="F22" t="n">
        <v>4.2</v>
      </c>
      <c r="G22" t="n">
        <v>27.99</v>
      </c>
      <c r="H22" t="n">
        <v>0.41</v>
      </c>
      <c r="I22" t="n">
        <v>9</v>
      </c>
      <c r="J22" t="n">
        <v>262.03</v>
      </c>
      <c r="K22" t="n">
        <v>59.19</v>
      </c>
      <c r="L22" t="n">
        <v>6</v>
      </c>
      <c r="M22" t="n">
        <v>7</v>
      </c>
      <c r="N22" t="n">
        <v>66.83</v>
      </c>
      <c r="O22" t="n">
        <v>32550.72</v>
      </c>
      <c r="P22" t="n">
        <v>66.08</v>
      </c>
      <c r="Q22" t="n">
        <v>203.56</v>
      </c>
      <c r="R22" t="n">
        <v>19.01</v>
      </c>
      <c r="S22" t="n">
        <v>13.05</v>
      </c>
      <c r="T22" t="n">
        <v>2663.82</v>
      </c>
      <c r="U22" t="n">
        <v>0.6899999999999999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114.1129597712304</v>
      </c>
      <c r="AB22" t="n">
        <v>156.1343858674119</v>
      </c>
      <c r="AC22" t="n">
        <v>141.2331392162557</v>
      </c>
      <c r="AD22" t="n">
        <v>114112.9597712304</v>
      </c>
      <c r="AE22" t="n">
        <v>156134.3858674119</v>
      </c>
      <c r="AF22" t="n">
        <v>3.005928154872756e-06</v>
      </c>
      <c r="AG22" t="n">
        <v>7</v>
      </c>
      <c r="AH22" t="n">
        <v>141233.1392162557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13.4163</v>
      </c>
      <c r="E23" t="n">
        <v>7.45</v>
      </c>
      <c r="F23" t="n">
        <v>4.21</v>
      </c>
      <c r="G23" t="n">
        <v>28.06</v>
      </c>
      <c r="H23" t="n">
        <v>0.42</v>
      </c>
      <c r="I23" t="n">
        <v>9</v>
      </c>
      <c r="J23" t="n">
        <v>262.49</v>
      </c>
      <c r="K23" t="n">
        <v>59.19</v>
      </c>
      <c r="L23" t="n">
        <v>6.25</v>
      </c>
      <c r="M23" t="n">
        <v>7</v>
      </c>
      <c r="N23" t="n">
        <v>67.05</v>
      </c>
      <c r="O23" t="n">
        <v>32608.15</v>
      </c>
      <c r="P23" t="n">
        <v>66.34999999999999</v>
      </c>
      <c r="Q23" t="n">
        <v>203.58</v>
      </c>
      <c r="R23" t="n">
        <v>19.29</v>
      </c>
      <c r="S23" t="n">
        <v>13.05</v>
      </c>
      <c r="T23" t="n">
        <v>2803.13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114.2949337290357</v>
      </c>
      <c r="AB23" t="n">
        <v>156.3833706646053</v>
      </c>
      <c r="AC23" t="n">
        <v>141.4583612538575</v>
      </c>
      <c r="AD23" t="n">
        <v>114294.9337290357</v>
      </c>
      <c r="AE23" t="n">
        <v>156383.3706646053</v>
      </c>
      <c r="AF23" t="n">
        <v>3.001788929066257e-06</v>
      </c>
      <c r="AG23" t="n">
        <v>7</v>
      </c>
      <c r="AH23" t="n">
        <v>141458.3612538575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13.4143</v>
      </c>
      <c r="E24" t="n">
        <v>7.45</v>
      </c>
      <c r="F24" t="n">
        <v>4.21</v>
      </c>
      <c r="G24" t="n">
        <v>28.06</v>
      </c>
      <c r="H24" t="n">
        <v>0.44</v>
      </c>
      <c r="I24" t="n">
        <v>9</v>
      </c>
      <c r="J24" t="n">
        <v>262.96</v>
      </c>
      <c r="K24" t="n">
        <v>59.19</v>
      </c>
      <c r="L24" t="n">
        <v>6.5</v>
      </c>
      <c r="M24" t="n">
        <v>7</v>
      </c>
      <c r="N24" t="n">
        <v>67.26000000000001</v>
      </c>
      <c r="O24" t="n">
        <v>32665.66</v>
      </c>
      <c r="P24" t="n">
        <v>66.09999999999999</v>
      </c>
      <c r="Q24" t="n">
        <v>203.56</v>
      </c>
      <c r="R24" t="n">
        <v>19.37</v>
      </c>
      <c r="S24" t="n">
        <v>13.05</v>
      </c>
      <c r="T24" t="n">
        <v>2846.81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114.1989391249506</v>
      </c>
      <c r="AB24" t="n">
        <v>156.252026612313</v>
      </c>
      <c r="AC24" t="n">
        <v>141.3395524935734</v>
      </c>
      <c r="AD24" t="n">
        <v>114198.9391249506</v>
      </c>
      <c r="AE24" t="n">
        <v>156252.026612313</v>
      </c>
      <c r="AF24" t="n">
        <v>3.001341445195285e-06</v>
      </c>
      <c r="AG24" t="n">
        <v>7</v>
      </c>
      <c r="AH24" t="n">
        <v>141339.5524935734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13.5563</v>
      </c>
      <c r="E25" t="n">
        <v>7.38</v>
      </c>
      <c r="F25" t="n">
        <v>4.18</v>
      </c>
      <c r="G25" t="n">
        <v>31.35</v>
      </c>
      <c r="H25" t="n">
        <v>0.46</v>
      </c>
      <c r="I25" t="n">
        <v>8</v>
      </c>
      <c r="J25" t="n">
        <v>263.42</v>
      </c>
      <c r="K25" t="n">
        <v>59.19</v>
      </c>
      <c r="L25" t="n">
        <v>6.75</v>
      </c>
      <c r="M25" t="n">
        <v>6</v>
      </c>
      <c r="N25" t="n">
        <v>67.48</v>
      </c>
      <c r="O25" t="n">
        <v>32723.25</v>
      </c>
      <c r="P25" t="n">
        <v>65.48</v>
      </c>
      <c r="Q25" t="n">
        <v>203.56</v>
      </c>
      <c r="R25" t="n">
        <v>18.39</v>
      </c>
      <c r="S25" t="n">
        <v>13.05</v>
      </c>
      <c r="T25" t="n">
        <v>2360.35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113.5029614785139</v>
      </c>
      <c r="AB25" t="n">
        <v>155.2997592920921</v>
      </c>
      <c r="AC25" t="n">
        <v>140.4781682298784</v>
      </c>
      <c r="AD25" t="n">
        <v>113502.9614785139</v>
      </c>
      <c r="AE25" t="n">
        <v>155299.7592920921</v>
      </c>
      <c r="AF25" t="n">
        <v>3.033112800034354e-06</v>
      </c>
      <c r="AG25" t="n">
        <v>7</v>
      </c>
      <c r="AH25" t="n">
        <v>140478.1682298784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13.5603</v>
      </c>
      <c r="E26" t="n">
        <v>7.37</v>
      </c>
      <c r="F26" t="n">
        <v>4.18</v>
      </c>
      <c r="G26" t="n">
        <v>31.34</v>
      </c>
      <c r="H26" t="n">
        <v>0.47</v>
      </c>
      <c r="I26" t="n">
        <v>8</v>
      </c>
      <c r="J26" t="n">
        <v>263.89</v>
      </c>
      <c r="K26" t="n">
        <v>59.19</v>
      </c>
      <c r="L26" t="n">
        <v>7</v>
      </c>
      <c r="M26" t="n">
        <v>6</v>
      </c>
      <c r="N26" t="n">
        <v>67.7</v>
      </c>
      <c r="O26" t="n">
        <v>32780.92</v>
      </c>
      <c r="P26" t="n">
        <v>65.45999999999999</v>
      </c>
      <c r="Q26" t="n">
        <v>203.56</v>
      </c>
      <c r="R26" t="n">
        <v>18.33</v>
      </c>
      <c r="S26" t="n">
        <v>13.05</v>
      </c>
      <c r="T26" t="n">
        <v>2330.22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113.4844331472338</v>
      </c>
      <c r="AB26" t="n">
        <v>155.2744080118224</v>
      </c>
      <c r="AC26" t="n">
        <v>140.4552364402169</v>
      </c>
      <c r="AD26" t="n">
        <v>113484.4331472338</v>
      </c>
      <c r="AE26" t="n">
        <v>155274.4080118224</v>
      </c>
      <c r="AF26" t="n">
        <v>3.0340077677763e-06</v>
      </c>
      <c r="AG26" t="n">
        <v>7</v>
      </c>
      <c r="AH26" t="n">
        <v>140455.2364402169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13.5629</v>
      </c>
      <c r="E27" t="n">
        <v>7.37</v>
      </c>
      <c r="F27" t="n">
        <v>4.18</v>
      </c>
      <c r="G27" t="n">
        <v>31.33</v>
      </c>
      <c r="H27" t="n">
        <v>0.49</v>
      </c>
      <c r="I27" t="n">
        <v>8</v>
      </c>
      <c r="J27" t="n">
        <v>264.36</v>
      </c>
      <c r="K27" t="n">
        <v>59.19</v>
      </c>
      <c r="L27" t="n">
        <v>7.25</v>
      </c>
      <c r="M27" t="n">
        <v>6</v>
      </c>
      <c r="N27" t="n">
        <v>67.92</v>
      </c>
      <c r="O27" t="n">
        <v>32838.68</v>
      </c>
      <c r="P27" t="n">
        <v>65.2</v>
      </c>
      <c r="Q27" t="n">
        <v>203.56</v>
      </c>
      <c r="R27" t="n">
        <v>18.29</v>
      </c>
      <c r="S27" t="n">
        <v>13.05</v>
      </c>
      <c r="T27" t="n">
        <v>2308.56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113.3732896663186</v>
      </c>
      <c r="AB27" t="n">
        <v>155.12233659793</v>
      </c>
      <c r="AC27" t="n">
        <v>140.3176785086328</v>
      </c>
      <c r="AD27" t="n">
        <v>113373.2896663186</v>
      </c>
      <c r="AE27" t="n">
        <v>155122.33659793</v>
      </c>
      <c r="AF27" t="n">
        <v>3.034589496808564e-06</v>
      </c>
      <c r="AG27" t="n">
        <v>7</v>
      </c>
      <c r="AH27" t="n">
        <v>140317.6785086328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13.5506</v>
      </c>
      <c r="E28" t="n">
        <v>7.38</v>
      </c>
      <c r="F28" t="n">
        <v>4.18</v>
      </c>
      <c r="G28" t="n">
        <v>31.38</v>
      </c>
      <c r="H28" t="n">
        <v>0.5</v>
      </c>
      <c r="I28" t="n">
        <v>8</v>
      </c>
      <c r="J28" t="n">
        <v>264.83</v>
      </c>
      <c r="K28" t="n">
        <v>59.19</v>
      </c>
      <c r="L28" t="n">
        <v>7.5</v>
      </c>
      <c r="M28" t="n">
        <v>6</v>
      </c>
      <c r="N28" t="n">
        <v>68.14</v>
      </c>
      <c r="O28" t="n">
        <v>32896.51</v>
      </c>
      <c r="P28" t="n">
        <v>65.13</v>
      </c>
      <c r="Q28" t="n">
        <v>203.56</v>
      </c>
      <c r="R28" t="n">
        <v>18.51</v>
      </c>
      <c r="S28" t="n">
        <v>13.05</v>
      </c>
      <c r="T28" t="n">
        <v>2419.93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113.3773766002496</v>
      </c>
      <c r="AB28" t="n">
        <v>155.1279285212372</v>
      </c>
      <c r="AC28" t="n">
        <v>140.322736746628</v>
      </c>
      <c r="AD28" t="n">
        <v>113377.3766002496</v>
      </c>
      <c r="AE28" t="n">
        <v>155127.9285212372</v>
      </c>
      <c r="AF28" t="n">
        <v>3.031837471002081e-06</v>
      </c>
      <c r="AG28" t="n">
        <v>7</v>
      </c>
      <c r="AH28" t="n">
        <v>140322.736746628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13.6981</v>
      </c>
      <c r="E29" t="n">
        <v>7.3</v>
      </c>
      <c r="F29" t="n">
        <v>4.15</v>
      </c>
      <c r="G29" t="n">
        <v>35.6</v>
      </c>
      <c r="H29" t="n">
        <v>0.52</v>
      </c>
      <c r="I29" t="n">
        <v>7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64.48</v>
      </c>
      <c r="Q29" t="n">
        <v>203.56</v>
      </c>
      <c r="R29" t="n">
        <v>17.4</v>
      </c>
      <c r="S29" t="n">
        <v>13.05</v>
      </c>
      <c r="T29" t="n">
        <v>1871.01</v>
      </c>
      <c r="U29" t="n">
        <v>0.75</v>
      </c>
      <c r="V29" t="n">
        <v>0.9</v>
      </c>
      <c r="W29" t="n">
        <v>0.07000000000000001</v>
      </c>
      <c r="X29" t="n">
        <v>0.11</v>
      </c>
      <c r="Y29" t="n">
        <v>1</v>
      </c>
      <c r="Z29" t="n">
        <v>10</v>
      </c>
      <c r="AA29" t="n">
        <v>112.6709572830361</v>
      </c>
      <c r="AB29" t="n">
        <v>154.1613744464054</v>
      </c>
      <c r="AC29" t="n">
        <v>139.4484292361306</v>
      </c>
      <c r="AD29" t="n">
        <v>112670.9572830361</v>
      </c>
      <c r="AE29" t="n">
        <v>154161.3744464054</v>
      </c>
      <c r="AF29" t="n">
        <v>3.064839406486326e-06</v>
      </c>
      <c r="AG29" t="n">
        <v>7</v>
      </c>
      <c r="AH29" t="n">
        <v>139448.4292361306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13.7431</v>
      </c>
      <c r="E30" t="n">
        <v>7.28</v>
      </c>
      <c r="F30" t="n">
        <v>4.13</v>
      </c>
      <c r="G30" t="n">
        <v>35.39</v>
      </c>
      <c r="H30" t="n">
        <v>0.54</v>
      </c>
      <c r="I30" t="n">
        <v>7</v>
      </c>
      <c r="J30" t="n">
        <v>265.77</v>
      </c>
      <c r="K30" t="n">
        <v>59.19</v>
      </c>
      <c r="L30" t="n">
        <v>8</v>
      </c>
      <c r="M30" t="n">
        <v>5</v>
      </c>
      <c r="N30" t="n">
        <v>68.58</v>
      </c>
      <c r="O30" t="n">
        <v>33012.44</v>
      </c>
      <c r="P30" t="n">
        <v>64.01000000000001</v>
      </c>
      <c r="Q30" t="n">
        <v>203.56</v>
      </c>
      <c r="R30" t="n">
        <v>16.69</v>
      </c>
      <c r="S30" t="n">
        <v>13.05</v>
      </c>
      <c r="T30" t="n">
        <v>1515.73</v>
      </c>
      <c r="U30" t="n">
        <v>0.78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112.3270240864845</v>
      </c>
      <c r="AB30" t="n">
        <v>153.690789873622</v>
      </c>
      <c r="AC30" t="n">
        <v>139.0227565945038</v>
      </c>
      <c r="AD30" t="n">
        <v>112327.0240864845</v>
      </c>
      <c r="AE30" t="n">
        <v>153690.789873622</v>
      </c>
      <c r="AF30" t="n">
        <v>3.074907793583215e-06</v>
      </c>
      <c r="AG30" t="n">
        <v>7</v>
      </c>
      <c r="AH30" t="n">
        <v>139022.7565945039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13.696</v>
      </c>
      <c r="E31" t="n">
        <v>7.3</v>
      </c>
      <c r="F31" t="n">
        <v>4.15</v>
      </c>
      <c r="G31" t="n">
        <v>35.61</v>
      </c>
      <c r="H31" t="n">
        <v>0.55</v>
      </c>
      <c r="I31" t="n">
        <v>7</v>
      </c>
      <c r="J31" t="n">
        <v>266.24</v>
      </c>
      <c r="K31" t="n">
        <v>59.19</v>
      </c>
      <c r="L31" t="n">
        <v>8.25</v>
      </c>
      <c r="M31" t="n">
        <v>5</v>
      </c>
      <c r="N31" t="n">
        <v>68.8</v>
      </c>
      <c r="O31" t="n">
        <v>33070.52</v>
      </c>
      <c r="P31" t="n">
        <v>64.39</v>
      </c>
      <c r="Q31" t="n">
        <v>203.56</v>
      </c>
      <c r="R31" t="n">
        <v>17.66</v>
      </c>
      <c r="S31" t="n">
        <v>13.05</v>
      </c>
      <c r="T31" t="n">
        <v>2000.09</v>
      </c>
      <c r="U31" t="n">
        <v>0.74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112.6405281112929</v>
      </c>
      <c r="AB31" t="n">
        <v>154.119739911186</v>
      </c>
      <c r="AC31" t="n">
        <v>139.4107682425181</v>
      </c>
      <c r="AD31" t="n">
        <v>112640.5281112929</v>
      </c>
      <c r="AE31" t="n">
        <v>154119.739911186</v>
      </c>
      <c r="AF31" t="n">
        <v>3.064369548421805e-06</v>
      </c>
      <c r="AG31" t="n">
        <v>7</v>
      </c>
      <c r="AH31" t="n">
        <v>139410.7682425181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13.6695</v>
      </c>
      <c r="E32" t="n">
        <v>7.32</v>
      </c>
      <c r="F32" t="n">
        <v>4.17</v>
      </c>
      <c r="G32" t="n">
        <v>35.73</v>
      </c>
      <c r="H32" t="n">
        <v>0.57</v>
      </c>
      <c r="I32" t="n">
        <v>7</v>
      </c>
      <c r="J32" t="n">
        <v>266.71</v>
      </c>
      <c r="K32" t="n">
        <v>59.19</v>
      </c>
      <c r="L32" t="n">
        <v>8.5</v>
      </c>
      <c r="M32" t="n">
        <v>5</v>
      </c>
      <c r="N32" t="n">
        <v>69.02</v>
      </c>
      <c r="O32" t="n">
        <v>33128.7</v>
      </c>
      <c r="P32" t="n">
        <v>64.53</v>
      </c>
      <c r="Q32" t="n">
        <v>203.56</v>
      </c>
      <c r="R32" t="n">
        <v>18.04</v>
      </c>
      <c r="S32" t="n">
        <v>13.05</v>
      </c>
      <c r="T32" t="n">
        <v>2191.73</v>
      </c>
      <c r="U32" t="n">
        <v>0.72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112.8078201742177</v>
      </c>
      <c r="AB32" t="n">
        <v>154.3486362920846</v>
      </c>
      <c r="AC32" t="n">
        <v>139.6178190740818</v>
      </c>
      <c r="AD32" t="n">
        <v>112807.8201742177</v>
      </c>
      <c r="AE32" t="n">
        <v>154348.6362920846</v>
      </c>
      <c r="AF32" t="n">
        <v>3.058440387131414e-06</v>
      </c>
      <c r="AG32" t="n">
        <v>7</v>
      </c>
      <c r="AH32" t="n">
        <v>139617.8190740818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13.6809</v>
      </c>
      <c r="E33" t="n">
        <v>7.31</v>
      </c>
      <c r="F33" t="n">
        <v>4.16</v>
      </c>
      <c r="G33" t="n">
        <v>35.68</v>
      </c>
      <c r="H33" t="n">
        <v>0.58</v>
      </c>
      <c r="I33" t="n">
        <v>7</v>
      </c>
      <c r="J33" t="n">
        <v>267.18</v>
      </c>
      <c r="K33" t="n">
        <v>59.19</v>
      </c>
      <c r="L33" t="n">
        <v>8.75</v>
      </c>
      <c r="M33" t="n">
        <v>5</v>
      </c>
      <c r="N33" t="n">
        <v>69.23999999999999</v>
      </c>
      <c r="O33" t="n">
        <v>33186.95</v>
      </c>
      <c r="P33" t="n">
        <v>64.17</v>
      </c>
      <c r="Q33" t="n">
        <v>203.56</v>
      </c>
      <c r="R33" t="n">
        <v>17.85</v>
      </c>
      <c r="S33" t="n">
        <v>13.05</v>
      </c>
      <c r="T33" t="n">
        <v>2095.91</v>
      </c>
      <c r="U33" t="n">
        <v>0.73</v>
      </c>
      <c r="V33" t="n">
        <v>0.9</v>
      </c>
      <c r="W33" t="n">
        <v>0.06</v>
      </c>
      <c r="X33" t="n">
        <v>0.12</v>
      </c>
      <c r="Y33" t="n">
        <v>1</v>
      </c>
      <c r="Z33" t="n">
        <v>10</v>
      </c>
      <c r="AA33" t="n">
        <v>112.6134466199153</v>
      </c>
      <c r="AB33" t="n">
        <v>154.0826858199322</v>
      </c>
      <c r="AC33" t="n">
        <v>139.3772505417278</v>
      </c>
      <c r="AD33" t="n">
        <v>112613.4466199153</v>
      </c>
      <c r="AE33" t="n">
        <v>154082.6858199322</v>
      </c>
      <c r="AF33" t="n">
        <v>3.06099104519596e-06</v>
      </c>
      <c r="AG33" t="n">
        <v>7</v>
      </c>
      <c r="AH33" t="n">
        <v>139377.2505417278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13.67</v>
      </c>
      <c r="E34" t="n">
        <v>7.32</v>
      </c>
      <c r="F34" t="n">
        <v>4.17</v>
      </c>
      <c r="G34" t="n">
        <v>35.73</v>
      </c>
      <c r="H34" t="n">
        <v>0.6</v>
      </c>
      <c r="I34" t="n">
        <v>7</v>
      </c>
      <c r="J34" t="n">
        <v>267.66</v>
      </c>
      <c r="K34" t="n">
        <v>59.19</v>
      </c>
      <c r="L34" t="n">
        <v>9</v>
      </c>
      <c r="M34" t="n">
        <v>5</v>
      </c>
      <c r="N34" t="n">
        <v>69.45999999999999</v>
      </c>
      <c r="O34" t="n">
        <v>33245.29</v>
      </c>
      <c r="P34" t="n">
        <v>64.08</v>
      </c>
      <c r="Q34" t="n">
        <v>203.56</v>
      </c>
      <c r="R34" t="n">
        <v>18.08</v>
      </c>
      <c r="S34" t="n">
        <v>13.05</v>
      </c>
      <c r="T34" t="n">
        <v>2212.08</v>
      </c>
      <c r="U34" t="n">
        <v>0.72</v>
      </c>
      <c r="V34" t="n">
        <v>0.9</v>
      </c>
      <c r="W34" t="n">
        <v>0.06</v>
      </c>
      <c r="X34" t="n">
        <v>0.13</v>
      </c>
      <c r="Y34" t="n">
        <v>1</v>
      </c>
      <c r="Z34" t="n">
        <v>10</v>
      </c>
      <c r="AA34" t="n">
        <v>112.6274006347595</v>
      </c>
      <c r="AB34" t="n">
        <v>154.1017783186496</v>
      </c>
      <c r="AC34" t="n">
        <v>139.3945208791641</v>
      </c>
      <c r="AD34" t="n">
        <v>112627.4006347595</v>
      </c>
      <c r="AE34" t="n">
        <v>154101.7783186496</v>
      </c>
      <c r="AF34" t="n">
        <v>3.058552258099158e-06</v>
      </c>
      <c r="AG34" t="n">
        <v>7</v>
      </c>
      <c r="AH34" t="n">
        <v>139394.5208791641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13.8143</v>
      </c>
      <c r="E35" t="n">
        <v>7.24</v>
      </c>
      <c r="F35" t="n">
        <v>4.14</v>
      </c>
      <c r="G35" t="n">
        <v>41.41</v>
      </c>
      <c r="H35" t="n">
        <v>0.61</v>
      </c>
      <c r="I35" t="n">
        <v>6</v>
      </c>
      <c r="J35" t="n">
        <v>268.13</v>
      </c>
      <c r="K35" t="n">
        <v>59.19</v>
      </c>
      <c r="L35" t="n">
        <v>9.25</v>
      </c>
      <c r="M35" t="n">
        <v>4</v>
      </c>
      <c r="N35" t="n">
        <v>69.69</v>
      </c>
      <c r="O35" t="n">
        <v>33303.72</v>
      </c>
      <c r="P35" t="n">
        <v>63.47</v>
      </c>
      <c r="Q35" t="n">
        <v>203.56</v>
      </c>
      <c r="R35" t="n">
        <v>17.22</v>
      </c>
      <c r="S35" t="n">
        <v>13.05</v>
      </c>
      <c r="T35" t="n">
        <v>1783.6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111.9587329499126</v>
      </c>
      <c r="AB35" t="n">
        <v>153.1868776927063</v>
      </c>
      <c r="AC35" t="n">
        <v>138.5669370848894</v>
      </c>
      <c r="AD35" t="n">
        <v>111958.7329499126</v>
      </c>
      <c r="AE35" t="n">
        <v>153186.8776927063</v>
      </c>
      <c r="AF35" t="n">
        <v>3.090838219389846e-06</v>
      </c>
      <c r="AG35" t="n">
        <v>7</v>
      </c>
      <c r="AH35" t="n">
        <v>138566.9370848894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13.8175</v>
      </c>
      <c r="E36" t="n">
        <v>7.24</v>
      </c>
      <c r="F36" t="n">
        <v>4.14</v>
      </c>
      <c r="G36" t="n">
        <v>41.39</v>
      </c>
      <c r="H36" t="n">
        <v>0.63</v>
      </c>
      <c r="I36" t="n">
        <v>6</v>
      </c>
      <c r="J36" t="n">
        <v>268.61</v>
      </c>
      <c r="K36" t="n">
        <v>59.19</v>
      </c>
      <c r="L36" t="n">
        <v>9.5</v>
      </c>
      <c r="M36" t="n">
        <v>4</v>
      </c>
      <c r="N36" t="n">
        <v>69.91</v>
      </c>
      <c r="O36" t="n">
        <v>33362.23</v>
      </c>
      <c r="P36" t="n">
        <v>63.49</v>
      </c>
      <c r="Q36" t="n">
        <v>203.56</v>
      </c>
      <c r="R36" t="n">
        <v>17.06</v>
      </c>
      <c r="S36" t="n">
        <v>13.05</v>
      </c>
      <c r="T36" t="n">
        <v>1706.33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111.9587222573253</v>
      </c>
      <c r="AB36" t="n">
        <v>153.1868630626367</v>
      </c>
      <c r="AC36" t="n">
        <v>138.5669238510931</v>
      </c>
      <c r="AD36" t="n">
        <v>111958.7222573253</v>
      </c>
      <c r="AE36" t="n">
        <v>153186.8630626367</v>
      </c>
      <c r="AF36" t="n">
        <v>3.091554193583404e-06</v>
      </c>
      <c r="AG36" t="n">
        <v>7</v>
      </c>
      <c r="AH36" t="n">
        <v>138566.9238510931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13.8206</v>
      </c>
      <c r="E37" t="n">
        <v>7.24</v>
      </c>
      <c r="F37" t="n">
        <v>4.14</v>
      </c>
      <c r="G37" t="n">
        <v>41.37</v>
      </c>
      <c r="H37" t="n">
        <v>0.64</v>
      </c>
      <c r="I37" t="n">
        <v>6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63.44</v>
      </c>
      <c r="Q37" t="n">
        <v>203.56</v>
      </c>
      <c r="R37" t="n">
        <v>17.07</v>
      </c>
      <c r="S37" t="n">
        <v>13.05</v>
      </c>
      <c r="T37" t="n">
        <v>1710.79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111.9313950088532</v>
      </c>
      <c r="AB37" t="n">
        <v>153.149472715684</v>
      </c>
      <c r="AC37" t="n">
        <v>138.533101986376</v>
      </c>
      <c r="AD37" t="n">
        <v>111931.3950088532</v>
      </c>
      <c r="AE37" t="n">
        <v>153149.472715684</v>
      </c>
      <c r="AF37" t="n">
        <v>3.092247793583411e-06</v>
      </c>
      <c r="AG37" t="n">
        <v>7</v>
      </c>
      <c r="AH37" t="n">
        <v>138533.101986376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13.818</v>
      </c>
      <c r="E38" t="n">
        <v>7.24</v>
      </c>
      <c r="F38" t="n">
        <v>4.14</v>
      </c>
      <c r="G38" t="n">
        <v>41.39</v>
      </c>
      <c r="H38" t="n">
        <v>0.66</v>
      </c>
      <c r="I38" t="n">
        <v>6</v>
      </c>
      <c r="J38" t="n">
        <v>269.56</v>
      </c>
      <c r="K38" t="n">
        <v>59.19</v>
      </c>
      <c r="L38" t="n">
        <v>10</v>
      </c>
      <c r="M38" t="n">
        <v>4</v>
      </c>
      <c r="N38" t="n">
        <v>70.36</v>
      </c>
      <c r="O38" t="n">
        <v>33479.51</v>
      </c>
      <c r="P38" t="n">
        <v>63.47</v>
      </c>
      <c r="Q38" t="n">
        <v>203.56</v>
      </c>
      <c r="R38" t="n">
        <v>17.07</v>
      </c>
      <c r="S38" t="n">
        <v>13.05</v>
      </c>
      <c r="T38" t="n">
        <v>1710.12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111.9496132421536</v>
      </c>
      <c r="AB38" t="n">
        <v>153.1743997062173</v>
      </c>
      <c r="AC38" t="n">
        <v>138.555649979918</v>
      </c>
      <c r="AD38" t="n">
        <v>111949.6132421536</v>
      </c>
      <c r="AE38" t="n">
        <v>153174.3997062173</v>
      </c>
      <c r="AF38" t="n">
        <v>3.091666064551146e-06</v>
      </c>
      <c r="AG38" t="n">
        <v>7</v>
      </c>
      <c r="AH38" t="n">
        <v>138555.649979918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13.836</v>
      </c>
      <c r="E39" t="n">
        <v>7.23</v>
      </c>
      <c r="F39" t="n">
        <v>4.13</v>
      </c>
      <c r="G39" t="n">
        <v>41.29</v>
      </c>
      <c r="H39" t="n">
        <v>0.68</v>
      </c>
      <c r="I39" t="n">
        <v>6</v>
      </c>
      <c r="J39" t="n">
        <v>270.03</v>
      </c>
      <c r="K39" t="n">
        <v>59.19</v>
      </c>
      <c r="L39" t="n">
        <v>10.25</v>
      </c>
      <c r="M39" t="n">
        <v>4</v>
      </c>
      <c r="N39" t="n">
        <v>70.59</v>
      </c>
      <c r="O39" t="n">
        <v>33538.28</v>
      </c>
      <c r="P39" t="n">
        <v>63.18</v>
      </c>
      <c r="Q39" t="n">
        <v>203.56</v>
      </c>
      <c r="R39" t="n">
        <v>16.64</v>
      </c>
      <c r="S39" t="n">
        <v>13.05</v>
      </c>
      <c r="T39" t="n">
        <v>1496.3</v>
      </c>
      <c r="U39" t="n">
        <v>0.78</v>
      </c>
      <c r="V39" t="n">
        <v>0.9</v>
      </c>
      <c r="W39" t="n">
        <v>0.07000000000000001</v>
      </c>
      <c r="X39" t="n">
        <v>0.09</v>
      </c>
      <c r="Y39" t="n">
        <v>1</v>
      </c>
      <c r="Z39" t="n">
        <v>10</v>
      </c>
      <c r="AA39" t="n">
        <v>111.7694159434504</v>
      </c>
      <c r="AB39" t="n">
        <v>152.927845812388</v>
      </c>
      <c r="AC39" t="n">
        <v>138.3326268436751</v>
      </c>
      <c r="AD39" t="n">
        <v>111769.4159434504</v>
      </c>
      <c r="AE39" t="n">
        <v>152927.845812388</v>
      </c>
      <c r="AF39" t="n">
        <v>3.095693419389902e-06</v>
      </c>
      <c r="AG39" t="n">
        <v>7</v>
      </c>
      <c r="AH39" t="n">
        <v>138332.6268436751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13.8515</v>
      </c>
      <c r="E40" t="n">
        <v>7.22</v>
      </c>
      <c r="F40" t="n">
        <v>4.12</v>
      </c>
      <c r="G40" t="n">
        <v>41.21</v>
      </c>
      <c r="H40" t="n">
        <v>0.6899999999999999</v>
      </c>
      <c r="I40" t="n">
        <v>6</v>
      </c>
      <c r="J40" t="n">
        <v>270.51</v>
      </c>
      <c r="K40" t="n">
        <v>59.19</v>
      </c>
      <c r="L40" t="n">
        <v>10.5</v>
      </c>
      <c r="M40" t="n">
        <v>4</v>
      </c>
      <c r="N40" t="n">
        <v>70.81999999999999</v>
      </c>
      <c r="O40" t="n">
        <v>33597.14</v>
      </c>
      <c r="P40" t="n">
        <v>62.73</v>
      </c>
      <c r="Q40" t="n">
        <v>203.56</v>
      </c>
      <c r="R40" t="n">
        <v>16.52</v>
      </c>
      <c r="S40" t="n">
        <v>13.05</v>
      </c>
      <c r="T40" t="n">
        <v>1435.25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111.5329067633285</v>
      </c>
      <c r="AB40" t="n">
        <v>152.6042435180968</v>
      </c>
      <c r="AC40" t="n">
        <v>138.0399086981722</v>
      </c>
      <c r="AD40" t="n">
        <v>111532.9067633285</v>
      </c>
      <c r="AE40" t="n">
        <v>152604.2435180968</v>
      </c>
      <c r="AF40" t="n">
        <v>3.099161419389941e-06</v>
      </c>
      <c r="AG40" t="n">
        <v>7</v>
      </c>
      <c r="AH40" t="n">
        <v>138039.9086981723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13.8106</v>
      </c>
      <c r="E41" t="n">
        <v>7.24</v>
      </c>
      <c r="F41" t="n">
        <v>4.14</v>
      </c>
      <c r="G41" t="n">
        <v>41.42</v>
      </c>
      <c r="H41" t="n">
        <v>0.71</v>
      </c>
      <c r="I41" t="n">
        <v>6</v>
      </c>
      <c r="J41" t="n">
        <v>270.99</v>
      </c>
      <c r="K41" t="n">
        <v>59.19</v>
      </c>
      <c r="L41" t="n">
        <v>10.75</v>
      </c>
      <c r="M41" t="n">
        <v>4</v>
      </c>
      <c r="N41" t="n">
        <v>71.04000000000001</v>
      </c>
      <c r="O41" t="n">
        <v>33656.08</v>
      </c>
      <c r="P41" t="n">
        <v>62.88</v>
      </c>
      <c r="Q41" t="n">
        <v>203.59</v>
      </c>
      <c r="R41" t="n">
        <v>17.3</v>
      </c>
      <c r="S41" t="n">
        <v>13.05</v>
      </c>
      <c r="T41" t="n">
        <v>1822.5</v>
      </c>
      <c r="U41" t="n">
        <v>0.75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111.7353726735529</v>
      </c>
      <c r="AB41" t="n">
        <v>152.8812663086313</v>
      </c>
      <c r="AC41" t="n">
        <v>138.2904928223821</v>
      </c>
      <c r="AD41" t="n">
        <v>111735.3726735529</v>
      </c>
      <c r="AE41" t="n">
        <v>152881.2663086313</v>
      </c>
      <c r="AF41" t="n">
        <v>3.090010374228547e-06</v>
      </c>
      <c r="AG41" t="n">
        <v>7</v>
      </c>
      <c r="AH41" t="n">
        <v>138290.4928223821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13.7994</v>
      </c>
      <c r="E42" t="n">
        <v>7.25</v>
      </c>
      <c r="F42" t="n">
        <v>4.15</v>
      </c>
      <c r="G42" t="n">
        <v>41.48</v>
      </c>
      <c r="H42" t="n">
        <v>0.72</v>
      </c>
      <c r="I42" t="n">
        <v>6</v>
      </c>
      <c r="J42" t="n">
        <v>271.47</v>
      </c>
      <c r="K42" t="n">
        <v>59.19</v>
      </c>
      <c r="L42" t="n">
        <v>11</v>
      </c>
      <c r="M42" t="n">
        <v>4</v>
      </c>
      <c r="N42" t="n">
        <v>71.27</v>
      </c>
      <c r="O42" t="n">
        <v>33715.11</v>
      </c>
      <c r="P42" t="n">
        <v>62.8</v>
      </c>
      <c r="Q42" t="n">
        <v>203.57</v>
      </c>
      <c r="R42" t="n">
        <v>17.46</v>
      </c>
      <c r="S42" t="n">
        <v>13.05</v>
      </c>
      <c r="T42" t="n">
        <v>1903.34</v>
      </c>
      <c r="U42" t="n">
        <v>0.75</v>
      </c>
      <c r="V42" t="n">
        <v>0.9</v>
      </c>
      <c r="W42" t="n">
        <v>0.06</v>
      </c>
      <c r="X42" t="n">
        <v>0.11</v>
      </c>
      <c r="Y42" t="n">
        <v>1</v>
      </c>
      <c r="Z42" t="n">
        <v>10</v>
      </c>
      <c r="AA42" t="n">
        <v>111.7531814534913</v>
      </c>
      <c r="AB42" t="n">
        <v>152.9056330670108</v>
      </c>
      <c r="AC42" t="n">
        <v>138.3125340515409</v>
      </c>
      <c r="AD42" t="n">
        <v>111753.1814534913</v>
      </c>
      <c r="AE42" t="n">
        <v>152905.6330670108</v>
      </c>
      <c r="AF42" t="n">
        <v>3.087504464551099e-06</v>
      </c>
      <c r="AG42" t="n">
        <v>7</v>
      </c>
      <c r="AH42" t="n">
        <v>138312.5340515409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13.9529</v>
      </c>
      <c r="E43" t="n">
        <v>7.17</v>
      </c>
      <c r="F43" t="n">
        <v>4.12</v>
      </c>
      <c r="G43" t="n">
        <v>49.41</v>
      </c>
      <c r="H43" t="n">
        <v>0.74</v>
      </c>
      <c r="I43" t="n">
        <v>5</v>
      </c>
      <c r="J43" t="n">
        <v>271.95</v>
      </c>
      <c r="K43" t="n">
        <v>59.19</v>
      </c>
      <c r="L43" t="n">
        <v>11.25</v>
      </c>
      <c r="M43" t="n">
        <v>3</v>
      </c>
      <c r="N43" t="n">
        <v>71.5</v>
      </c>
      <c r="O43" t="n">
        <v>33774.23</v>
      </c>
      <c r="P43" t="n">
        <v>62.14</v>
      </c>
      <c r="Q43" t="n">
        <v>203.56</v>
      </c>
      <c r="R43" t="n">
        <v>16.39</v>
      </c>
      <c r="S43" t="n">
        <v>13.05</v>
      </c>
      <c r="T43" t="n">
        <v>1376.18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111.0583746097905</v>
      </c>
      <c r="AB43" t="n">
        <v>151.9549676907453</v>
      </c>
      <c r="AC43" t="n">
        <v>137.4525988445186</v>
      </c>
      <c r="AD43" t="n">
        <v>111058.3746097905</v>
      </c>
      <c r="AE43" t="n">
        <v>151954.9676907453</v>
      </c>
      <c r="AF43" t="n">
        <v>3.121848851648262e-06</v>
      </c>
      <c r="AG43" t="n">
        <v>7</v>
      </c>
      <c r="AH43" t="n">
        <v>137452.5988445186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13.9497</v>
      </c>
      <c r="E44" t="n">
        <v>7.17</v>
      </c>
      <c r="F44" t="n">
        <v>4.12</v>
      </c>
      <c r="G44" t="n">
        <v>49.43</v>
      </c>
      <c r="H44" t="n">
        <v>0.75</v>
      </c>
      <c r="I44" t="n">
        <v>5</v>
      </c>
      <c r="J44" t="n">
        <v>272.43</v>
      </c>
      <c r="K44" t="n">
        <v>59.19</v>
      </c>
      <c r="L44" t="n">
        <v>11.5</v>
      </c>
      <c r="M44" t="n">
        <v>3</v>
      </c>
      <c r="N44" t="n">
        <v>71.73</v>
      </c>
      <c r="O44" t="n">
        <v>33833.57</v>
      </c>
      <c r="P44" t="n">
        <v>62.13</v>
      </c>
      <c r="Q44" t="n">
        <v>203.56</v>
      </c>
      <c r="R44" t="n">
        <v>16.5</v>
      </c>
      <c r="S44" t="n">
        <v>13.05</v>
      </c>
      <c r="T44" t="n">
        <v>1427.71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111.0620797922535</v>
      </c>
      <c r="AB44" t="n">
        <v>151.9600372848523</v>
      </c>
      <c r="AC44" t="n">
        <v>137.4571846036793</v>
      </c>
      <c r="AD44" t="n">
        <v>111062.0797922535</v>
      </c>
      <c r="AE44" t="n">
        <v>151960.0372848523</v>
      </c>
      <c r="AF44" t="n">
        <v>3.121132877454706e-06</v>
      </c>
      <c r="AG44" t="n">
        <v>7</v>
      </c>
      <c r="AH44" t="n">
        <v>137457.1846036793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13.9427</v>
      </c>
      <c r="E45" t="n">
        <v>7.17</v>
      </c>
      <c r="F45" t="n">
        <v>4.12</v>
      </c>
      <c r="G45" t="n">
        <v>49.47</v>
      </c>
      <c r="H45" t="n">
        <v>0.77</v>
      </c>
      <c r="I45" t="n">
        <v>5</v>
      </c>
      <c r="J45" t="n">
        <v>272.91</v>
      </c>
      <c r="K45" t="n">
        <v>59.19</v>
      </c>
      <c r="L45" t="n">
        <v>11.75</v>
      </c>
      <c r="M45" t="n">
        <v>3</v>
      </c>
      <c r="N45" t="n">
        <v>71.95999999999999</v>
      </c>
      <c r="O45" t="n">
        <v>33892.87</v>
      </c>
      <c r="P45" t="n">
        <v>62.38</v>
      </c>
      <c r="Q45" t="n">
        <v>203.56</v>
      </c>
      <c r="R45" t="n">
        <v>16.6</v>
      </c>
      <c r="S45" t="n">
        <v>13.05</v>
      </c>
      <c r="T45" t="n">
        <v>1479.25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111.1763060144876</v>
      </c>
      <c r="AB45" t="n">
        <v>152.1163266414181</v>
      </c>
      <c r="AC45" t="n">
        <v>137.598557923408</v>
      </c>
      <c r="AD45" t="n">
        <v>111176.3060144876</v>
      </c>
      <c r="AE45" t="n">
        <v>152116.3266414181</v>
      </c>
      <c r="AF45" t="n">
        <v>3.119566683906301e-06</v>
      </c>
      <c r="AG45" t="n">
        <v>7</v>
      </c>
      <c r="AH45" t="n">
        <v>137598.557923408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13.9573</v>
      </c>
      <c r="E46" t="n">
        <v>7.16</v>
      </c>
      <c r="F46" t="n">
        <v>4.12</v>
      </c>
      <c r="G46" t="n">
        <v>49.38</v>
      </c>
      <c r="H46" t="n">
        <v>0.78</v>
      </c>
      <c r="I46" t="n">
        <v>5</v>
      </c>
      <c r="J46" t="n">
        <v>273.39</v>
      </c>
      <c r="K46" t="n">
        <v>59.19</v>
      </c>
      <c r="L46" t="n">
        <v>12</v>
      </c>
      <c r="M46" t="n">
        <v>3</v>
      </c>
      <c r="N46" t="n">
        <v>72.2</v>
      </c>
      <c r="O46" t="n">
        <v>33952.26</v>
      </c>
      <c r="P46" t="n">
        <v>62.24</v>
      </c>
      <c r="Q46" t="n">
        <v>203.56</v>
      </c>
      <c r="R46" t="n">
        <v>16.34</v>
      </c>
      <c r="S46" t="n">
        <v>13.05</v>
      </c>
      <c r="T46" t="n">
        <v>1352.25</v>
      </c>
      <c r="U46" t="n">
        <v>0.8</v>
      </c>
      <c r="V46" t="n">
        <v>0.91</v>
      </c>
      <c r="W46" t="n">
        <v>0.06</v>
      </c>
      <c r="X46" t="n">
        <v>0.07000000000000001</v>
      </c>
      <c r="Y46" t="n">
        <v>1</v>
      </c>
      <c r="Z46" t="n">
        <v>10</v>
      </c>
      <c r="AA46" t="n">
        <v>111.0869116781109</v>
      </c>
      <c r="AB46" t="n">
        <v>151.9940133665878</v>
      </c>
      <c r="AC46" t="n">
        <v>137.4879180558597</v>
      </c>
      <c r="AD46" t="n">
        <v>111086.9116781109</v>
      </c>
      <c r="AE46" t="n">
        <v>151994.0133665878</v>
      </c>
      <c r="AF46" t="n">
        <v>3.122833316164402e-06</v>
      </c>
      <c r="AG46" t="n">
        <v>7</v>
      </c>
      <c r="AH46" t="n">
        <v>137487.9180558597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13.9497</v>
      </c>
      <c r="E47" t="n">
        <v>7.17</v>
      </c>
      <c r="F47" t="n">
        <v>4.12</v>
      </c>
      <c r="G47" t="n">
        <v>49.43</v>
      </c>
      <c r="H47" t="n">
        <v>0.8</v>
      </c>
      <c r="I47" t="n">
        <v>5</v>
      </c>
      <c r="J47" t="n">
        <v>273.87</v>
      </c>
      <c r="K47" t="n">
        <v>59.19</v>
      </c>
      <c r="L47" t="n">
        <v>12.25</v>
      </c>
      <c r="M47" t="n">
        <v>3</v>
      </c>
      <c r="N47" t="n">
        <v>72.43000000000001</v>
      </c>
      <c r="O47" t="n">
        <v>34011.74</v>
      </c>
      <c r="P47" t="n">
        <v>62.23</v>
      </c>
      <c r="Q47" t="n">
        <v>203.56</v>
      </c>
      <c r="R47" t="n">
        <v>16.45</v>
      </c>
      <c r="S47" t="n">
        <v>13.05</v>
      </c>
      <c r="T47" t="n">
        <v>1404.16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111.1010910868832</v>
      </c>
      <c r="AB47" t="n">
        <v>152.0134142592215</v>
      </c>
      <c r="AC47" t="n">
        <v>137.5054673545298</v>
      </c>
      <c r="AD47" t="n">
        <v>111101.0910868832</v>
      </c>
      <c r="AE47" t="n">
        <v>152013.4142592215</v>
      </c>
      <c r="AF47" t="n">
        <v>3.121132877454706e-06</v>
      </c>
      <c r="AG47" t="n">
        <v>7</v>
      </c>
      <c r="AH47" t="n">
        <v>137505.4673545298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13.9627</v>
      </c>
      <c r="E48" t="n">
        <v>7.16</v>
      </c>
      <c r="F48" t="n">
        <v>4.11</v>
      </c>
      <c r="G48" t="n">
        <v>49.35</v>
      </c>
      <c r="H48" t="n">
        <v>0.8100000000000001</v>
      </c>
      <c r="I48" t="n">
        <v>5</v>
      </c>
      <c r="J48" t="n">
        <v>274.35</v>
      </c>
      <c r="K48" t="n">
        <v>59.19</v>
      </c>
      <c r="L48" t="n">
        <v>12.5</v>
      </c>
      <c r="M48" t="n">
        <v>3</v>
      </c>
      <c r="N48" t="n">
        <v>72.66</v>
      </c>
      <c r="O48" t="n">
        <v>34071.31</v>
      </c>
      <c r="P48" t="n">
        <v>62.08</v>
      </c>
      <c r="Q48" t="n">
        <v>203.56</v>
      </c>
      <c r="R48" t="n">
        <v>16.18</v>
      </c>
      <c r="S48" t="n">
        <v>13.05</v>
      </c>
      <c r="T48" t="n">
        <v>1271.49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110.9900768575795</v>
      </c>
      <c r="AB48" t="n">
        <v>151.8615196930861</v>
      </c>
      <c r="AC48" t="n">
        <v>137.3680693926009</v>
      </c>
      <c r="AD48" t="n">
        <v>110990.0768575795</v>
      </c>
      <c r="AE48" t="n">
        <v>151861.5196930861</v>
      </c>
      <c r="AF48" t="n">
        <v>3.124041522616029e-06</v>
      </c>
      <c r="AG48" t="n">
        <v>7</v>
      </c>
      <c r="AH48" t="n">
        <v>137368.0693926009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13.9817</v>
      </c>
      <c r="E49" t="n">
        <v>7.15</v>
      </c>
      <c r="F49" t="n">
        <v>4.1</v>
      </c>
      <c r="G49" t="n">
        <v>49.23</v>
      </c>
      <c r="H49" t="n">
        <v>0.83</v>
      </c>
      <c r="I49" t="n">
        <v>5</v>
      </c>
      <c r="J49" t="n">
        <v>274.84</v>
      </c>
      <c r="K49" t="n">
        <v>59.19</v>
      </c>
      <c r="L49" t="n">
        <v>12.75</v>
      </c>
      <c r="M49" t="n">
        <v>3</v>
      </c>
      <c r="N49" t="n">
        <v>72.89</v>
      </c>
      <c r="O49" t="n">
        <v>34130.98</v>
      </c>
      <c r="P49" t="n">
        <v>61.77</v>
      </c>
      <c r="Q49" t="n">
        <v>203.56</v>
      </c>
      <c r="R49" t="n">
        <v>15.91</v>
      </c>
      <c r="S49" t="n">
        <v>13.05</v>
      </c>
      <c r="T49" t="n">
        <v>1136.25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110.8028416074681</v>
      </c>
      <c r="AB49" t="n">
        <v>151.6053361636475</v>
      </c>
      <c r="AC49" t="n">
        <v>137.136335659656</v>
      </c>
      <c r="AD49" t="n">
        <v>110802.8416074681</v>
      </c>
      <c r="AE49" t="n">
        <v>151605.3361636475</v>
      </c>
      <c r="AF49" t="n">
        <v>3.128292619390271e-06</v>
      </c>
      <c r="AG49" t="n">
        <v>7</v>
      </c>
      <c r="AH49" t="n">
        <v>137136.335659656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13.9649</v>
      </c>
      <c r="E50" t="n">
        <v>7.16</v>
      </c>
      <c r="F50" t="n">
        <v>4.11</v>
      </c>
      <c r="G50" t="n">
        <v>49.34</v>
      </c>
      <c r="H50" t="n">
        <v>0.84</v>
      </c>
      <c r="I50" t="n">
        <v>5</v>
      </c>
      <c r="J50" t="n">
        <v>275.32</v>
      </c>
      <c r="K50" t="n">
        <v>59.19</v>
      </c>
      <c r="L50" t="n">
        <v>13</v>
      </c>
      <c r="M50" t="n">
        <v>3</v>
      </c>
      <c r="N50" t="n">
        <v>73.13</v>
      </c>
      <c r="O50" t="n">
        <v>34190.73</v>
      </c>
      <c r="P50" t="n">
        <v>61.82</v>
      </c>
      <c r="Q50" t="n">
        <v>203.56</v>
      </c>
      <c r="R50" t="n">
        <v>16.25</v>
      </c>
      <c r="S50" t="n">
        <v>13.05</v>
      </c>
      <c r="T50" t="n">
        <v>1304.8</v>
      </c>
      <c r="U50" t="n">
        <v>0.8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110.883545003512</v>
      </c>
      <c r="AB50" t="n">
        <v>151.7157581104972</v>
      </c>
      <c r="AC50" t="n">
        <v>137.2362190908766</v>
      </c>
      <c r="AD50" t="n">
        <v>110883.545003512</v>
      </c>
      <c r="AE50" t="n">
        <v>151715.7581104972</v>
      </c>
      <c r="AF50" t="n">
        <v>3.124533754874099e-06</v>
      </c>
      <c r="AG50" t="n">
        <v>7</v>
      </c>
      <c r="AH50" t="n">
        <v>137236.2190908766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13.9297</v>
      </c>
      <c r="E51" t="n">
        <v>7.18</v>
      </c>
      <c r="F51" t="n">
        <v>4.13</v>
      </c>
      <c r="G51" t="n">
        <v>49.55</v>
      </c>
      <c r="H51" t="n">
        <v>0.86</v>
      </c>
      <c r="I51" t="n">
        <v>5</v>
      </c>
      <c r="J51" t="n">
        <v>275.81</v>
      </c>
      <c r="K51" t="n">
        <v>59.19</v>
      </c>
      <c r="L51" t="n">
        <v>13.25</v>
      </c>
      <c r="M51" t="n">
        <v>3</v>
      </c>
      <c r="N51" t="n">
        <v>73.36</v>
      </c>
      <c r="O51" t="n">
        <v>34250.57</v>
      </c>
      <c r="P51" t="n">
        <v>61.83</v>
      </c>
      <c r="Q51" t="n">
        <v>203.56</v>
      </c>
      <c r="R51" t="n">
        <v>16.88</v>
      </c>
      <c r="S51" t="n">
        <v>13.05</v>
      </c>
      <c r="T51" t="n">
        <v>1619.86</v>
      </c>
      <c r="U51" t="n">
        <v>0.77</v>
      </c>
      <c r="V51" t="n">
        <v>0.9</v>
      </c>
      <c r="W51" t="n">
        <v>0.06</v>
      </c>
      <c r="X51" t="n">
        <v>0.09</v>
      </c>
      <c r="Y51" t="n">
        <v>1</v>
      </c>
      <c r="Z51" t="n">
        <v>10</v>
      </c>
      <c r="AA51" t="n">
        <v>111.0141822915565</v>
      </c>
      <c r="AB51" t="n">
        <v>151.8945018113101</v>
      </c>
      <c r="AC51" t="n">
        <v>137.3979037437523</v>
      </c>
      <c r="AD51" t="n">
        <v>111014.1822915565</v>
      </c>
      <c r="AE51" t="n">
        <v>151894.5018113101</v>
      </c>
      <c r="AF51" t="n">
        <v>3.116658038744978e-06</v>
      </c>
      <c r="AG51" t="n">
        <v>7</v>
      </c>
      <c r="AH51" t="n">
        <v>137397.9037437523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13.94</v>
      </c>
      <c r="E52" t="n">
        <v>7.17</v>
      </c>
      <c r="F52" t="n">
        <v>4.12</v>
      </c>
      <c r="G52" t="n">
        <v>49.49</v>
      </c>
      <c r="H52" t="n">
        <v>0.87</v>
      </c>
      <c r="I52" t="n">
        <v>5</v>
      </c>
      <c r="J52" t="n">
        <v>276.29</v>
      </c>
      <c r="K52" t="n">
        <v>59.19</v>
      </c>
      <c r="L52" t="n">
        <v>13.5</v>
      </c>
      <c r="M52" t="n">
        <v>3</v>
      </c>
      <c r="N52" t="n">
        <v>73.59999999999999</v>
      </c>
      <c r="O52" t="n">
        <v>34310.51</v>
      </c>
      <c r="P52" t="n">
        <v>61.55</v>
      </c>
      <c r="Q52" t="n">
        <v>203.56</v>
      </c>
      <c r="R52" t="n">
        <v>16.63</v>
      </c>
      <c r="S52" t="n">
        <v>13.05</v>
      </c>
      <c r="T52" t="n">
        <v>1493.03</v>
      </c>
      <c r="U52" t="n">
        <v>0.78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110.8587320939145</v>
      </c>
      <c r="AB52" t="n">
        <v>151.6818079929177</v>
      </c>
      <c r="AC52" t="n">
        <v>137.2055091248696</v>
      </c>
      <c r="AD52" t="n">
        <v>110858.7320939145</v>
      </c>
      <c r="AE52" t="n">
        <v>151681.8079929177</v>
      </c>
      <c r="AF52" t="n">
        <v>3.118962580680488e-06</v>
      </c>
      <c r="AG52" t="n">
        <v>7</v>
      </c>
      <c r="AH52" t="n">
        <v>137205.5091248696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13.9432</v>
      </c>
      <c r="E53" t="n">
        <v>7.17</v>
      </c>
      <c r="F53" t="n">
        <v>4.12</v>
      </c>
      <c r="G53" t="n">
        <v>49.47</v>
      </c>
      <c r="H53" t="n">
        <v>0.88</v>
      </c>
      <c r="I53" t="n">
        <v>5</v>
      </c>
      <c r="J53" t="n">
        <v>276.78</v>
      </c>
      <c r="K53" t="n">
        <v>59.19</v>
      </c>
      <c r="L53" t="n">
        <v>13.75</v>
      </c>
      <c r="M53" t="n">
        <v>3</v>
      </c>
      <c r="N53" t="n">
        <v>73.84</v>
      </c>
      <c r="O53" t="n">
        <v>34370.54</v>
      </c>
      <c r="P53" t="n">
        <v>61.26</v>
      </c>
      <c r="Q53" t="n">
        <v>203.56</v>
      </c>
      <c r="R53" t="n">
        <v>16.64</v>
      </c>
      <c r="S53" t="n">
        <v>13.05</v>
      </c>
      <c r="T53" t="n">
        <v>1501.38</v>
      </c>
      <c r="U53" t="n">
        <v>0.78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110.7379825602464</v>
      </c>
      <c r="AB53" t="n">
        <v>151.5165931538596</v>
      </c>
      <c r="AC53" t="n">
        <v>137.0560621581706</v>
      </c>
      <c r="AD53" t="n">
        <v>110737.9825602464</v>
      </c>
      <c r="AE53" t="n">
        <v>151516.5931538595</v>
      </c>
      <c r="AF53" t="n">
        <v>3.119678554874044e-06</v>
      </c>
      <c r="AG53" t="n">
        <v>7</v>
      </c>
      <c r="AH53" t="n">
        <v>137056.0621581706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13.927</v>
      </c>
      <c r="E54" t="n">
        <v>7.18</v>
      </c>
      <c r="F54" t="n">
        <v>4.13</v>
      </c>
      <c r="G54" t="n">
        <v>49.57</v>
      </c>
      <c r="H54" t="n">
        <v>0.9</v>
      </c>
      <c r="I54" t="n">
        <v>5</v>
      </c>
      <c r="J54" t="n">
        <v>277.27</v>
      </c>
      <c r="K54" t="n">
        <v>59.19</v>
      </c>
      <c r="L54" t="n">
        <v>14</v>
      </c>
      <c r="M54" t="n">
        <v>3</v>
      </c>
      <c r="N54" t="n">
        <v>74.06999999999999</v>
      </c>
      <c r="O54" t="n">
        <v>34430.66</v>
      </c>
      <c r="P54" t="n">
        <v>61.14</v>
      </c>
      <c r="Q54" t="n">
        <v>203.56</v>
      </c>
      <c r="R54" t="n">
        <v>16.88</v>
      </c>
      <c r="S54" t="n">
        <v>13.05</v>
      </c>
      <c r="T54" t="n">
        <v>1617.96</v>
      </c>
      <c r="U54" t="n">
        <v>0.77</v>
      </c>
      <c r="V54" t="n">
        <v>0.9</v>
      </c>
      <c r="W54" t="n">
        <v>0.06</v>
      </c>
      <c r="X54" t="n">
        <v>0.09</v>
      </c>
      <c r="Y54" t="n">
        <v>1</v>
      </c>
      <c r="Z54" t="n">
        <v>10</v>
      </c>
      <c r="AA54" t="n">
        <v>110.7509853369025</v>
      </c>
      <c r="AB54" t="n">
        <v>151.5343841265225</v>
      </c>
      <c r="AC54" t="n">
        <v>137.0721551853724</v>
      </c>
      <c r="AD54" t="n">
        <v>110750.9853369025</v>
      </c>
      <c r="AE54" t="n">
        <v>151534.3841265225</v>
      </c>
      <c r="AF54" t="n">
        <v>3.116053935519164e-06</v>
      </c>
      <c r="AG54" t="n">
        <v>7</v>
      </c>
      <c r="AH54" t="n">
        <v>137072.1551853724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13.9416</v>
      </c>
      <c r="E55" t="n">
        <v>7.17</v>
      </c>
      <c r="F55" t="n">
        <v>4.12</v>
      </c>
      <c r="G55" t="n">
        <v>49.48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60.83</v>
      </c>
      <c r="Q55" t="n">
        <v>203.56</v>
      </c>
      <c r="R55" t="n">
        <v>16.6</v>
      </c>
      <c r="S55" t="n">
        <v>13.05</v>
      </c>
      <c r="T55" t="n">
        <v>1481.39</v>
      </c>
      <c r="U55" t="n">
        <v>0.79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110.5739051282203</v>
      </c>
      <c r="AB55" t="n">
        <v>151.2920951727762</v>
      </c>
      <c r="AC55" t="n">
        <v>136.8529899493169</v>
      </c>
      <c r="AD55" t="n">
        <v>110573.9051282203</v>
      </c>
      <c r="AE55" t="n">
        <v>151292.0951727762</v>
      </c>
      <c r="AF55" t="n">
        <v>3.119320567777265e-06</v>
      </c>
      <c r="AG55" t="n">
        <v>7</v>
      </c>
      <c r="AH55" t="n">
        <v>136852.9899493169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14.0928</v>
      </c>
      <c r="E56" t="n">
        <v>7.1</v>
      </c>
      <c r="F56" t="n">
        <v>4.1</v>
      </c>
      <c r="G56" t="n">
        <v>61.43</v>
      </c>
      <c r="H56" t="n">
        <v>0.93</v>
      </c>
      <c r="I56" t="n">
        <v>4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60.18</v>
      </c>
      <c r="Q56" t="n">
        <v>203.56</v>
      </c>
      <c r="R56" t="n">
        <v>15.68</v>
      </c>
      <c r="S56" t="n">
        <v>13.05</v>
      </c>
      <c r="T56" t="n">
        <v>1022.69</v>
      </c>
      <c r="U56" t="n">
        <v>0.83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109.9294747755502</v>
      </c>
      <c r="AB56" t="n">
        <v>150.4103571339927</v>
      </c>
      <c r="AC56" t="n">
        <v>136.0554037514275</v>
      </c>
      <c r="AD56" t="n">
        <v>109929.4747755502</v>
      </c>
      <c r="AE56" t="n">
        <v>150410.3571339927</v>
      </c>
      <c r="AF56" t="n">
        <v>3.15315034842281e-06</v>
      </c>
      <c r="AG56" t="n">
        <v>7</v>
      </c>
      <c r="AH56" t="n">
        <v>136055.4037514275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14.1121</v>
      </c>
      <c r="E57" t="n">
        <v>7.09</v>
      </c>
      <c r="F57" t="n">
        <v>4.09</v>
      </c>
      <c r="G57" t="n">
        <v>61.28</v>
      </c>
      <c r="H57" t="n">
        <v>0.9399999999999999</v>
      </c>
      <c r="I57" t="n">
        <v>4</v>
      </c>
      <c r="J57" t="n">
        <v>278.74</v>
      </c>
      <c r="K57" t="n">
        <v>59.19</v>
      </c>
      <c r="L57" t="n">
        <v>14.75</v>
      </c>
      <c r="M57" t="n">
        <v>2</v>
      </c>
      <c r="N57" t="n">
        <v>74.79000000000001</v>
      </c>
      <c r="O57" t="n">
        <v>34611.59</v>
      </c>
      <c r="P57" t="n">
        <v>59.99</v>
      </c>
      <c r="Q57" t="n">
        <v>203.57</v>
      </c>
      <c r="R57" t="n">
        <v>15.31</v>
      </c>
      <c r="S57" t="n">
        <v>13.05</v>
      </c>
      <c r="T57" t="n">
        <v>841.63</v>
      </c>
      <c r="U57" t="n">
        <v>0.85</v>
      </c>
      <c r="V57" t="n">
        <v>0.91</v>
      </c>
      <c r="W57" t="n">
        <v>0.06</v>
      </c>
      <c r="X57" t="n">
        <v>0.04</v>
      </c>
      <c r="Y57" t="n">
        <v>1</v>
      </c>
      <c r="Z57" t="n">
        <v>10</v>
      </c>
      <c r="AA57" t="n">
        <v>109.790991532459</v>
      </c>
      <c r="AB57" t="n">
        <v>150.2208782513459</v>
      </c>
      <c r="AC57" t="n">
        <v>135.8840084674052</v>
      </c>
      <c r="AD57" t="n">
        <v>109790.991532459</v>
      </c>
      <c r="AE57" t="n">
        <v>150220.8782513459</v>
      </c>
      <c r="AF57" t="n">
        <v>3.157468567777698e-06</v>
      </c>
      <c r="AG57" t="n">
        <v>7</v>
      </c>
      <c r="AH57" t="n">
        <v>135884.0084674052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14.1154</v>
      </c>
      <c r="E58" t="n">
        <v>7.08</v>
      </c>
      <c r="F58" t="n">
        <v>4.08</v>
      </c>
      <c r="G58" t="n">
        <v>61.26</v>
      </c>
      <c r="H58" t="n">
        <v>0.96</v>
      </c>
      <c r="I58" t="n">
        <v>4</v>
      </c>
      <c r="J58" t="n">
        <v>279.23</v>
      </c>
      <c r="K58" t="n">
        <v>59.19</v>
      </c>
      <c r="L58" t="n">
        <v>15</v>
      </c>
      <c r="M58" t="n">
        <v>2</v>
      </c>
      <c r="N58" t="n">
        <v>75.03</v>
      </c>
      <c r="O58" t="n">
        <v>34672.08</v>
      </c>
      <c r="P58" t="n">
        <v>59.93</v>
      </c>
      <c r="Q58" t="n">
        <v>203.58</v>
      </c>
      <c r="R58" t="n">
        <v>15.36</v>
      </c>
      <c r="S58" t="n">
        <v>13.05</v>
      </c>
      <c r="T58" t="n">
        <v>865.73</v>
      </c>
      <c r="U58" t="n">
        <v>0.85</v>
      </c>
      <c r="V58" t="n">
        <v>0.91</v>
      </c>
      <c r="W58" t="n">
        <v>0.06</v>
      </c>
      <c r="X58" t="n">
        <v>0.04</v>
      </c>
      <c r="Y58" t="n">
        <v>1</v>
      </c>
      <c r="Z58" t="n">
        <v>10</v>
      </c>
      <c r="AA58" t="n">
        <v>109.73899787189</v>
      </c>
      <c r="AB58" t="n">
        <v>150.1497382311571</v>
      </c>
      <c r="AC58" t="n">
        <v>135.8196579508975</v>
      </c>
      <c r="AD58" t="n">
        <v>109738.99787189</v>
      </c>
      <c r="AE58" t="n">
        <v>150149.7382311571</v>
      </c>
      <c r="AF58" t="n">
        <v>3.158206916164803e-06</v>
      </c>
      <c r="AG58" t="n">
        <v>7</v>
      </c>
      <c r="AH58" t="n">
        <v>135819.6579508975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14.0977</v>
      </c>
      <c r="E59" t="n">
        <v>7.09</v>
      </c>
      <c r="F59" t="n">
        <v>4.09</v>
      </c>
      <c r="G59" t="n">
        <v>61.39</v>
      </c>
      <c r="H59" t="n">
        <v>0.97</v>
      </c>
      <c r="I59" t="n">
        <v>4</v>
      </c>
      <c r="J59" t="n">
        <v>279.72</v>
      </c>
      <c r="K59" t="n">
        <v>59.19</v>
      </c>
      <c r="L59" t="n">
        <v>15.25</v>
      </c>
      <c r="M59" t="n">
        <v>2</v>
      </c>
      <c r="N59" t="n">
        <v>75.27</v>
      </c>
      <c r="O59" t="n">
        <v>34732.68</v>
      </c>
      <c r="P59" t="n">
        <v>59.99</v>
      </c>
      <c r="Q59" t="n">
        <v>203.56</v>
      </c>
      <c r="R59" t="n">
        <v>15.64</v>
      </c>
      <c r="S59" t="n">
        <v>13.05</v>
      </c>
      <c r="T59" t="n">
        <v>1006.35</v>
      </c>
      <c r="U59" t="n">
        <v>0.83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109.8235660408059</v>
      </c>
      <c r="AB59" t="n">
        <v>150.265448130752</v>
      </c>
      <c r="AC59" t="n">
        <v>135.924324660075</v>
      </c>
      <c r="AD59" t="n">
        <v>109823.5660408059</v>
      </c>
      <c r="AE59" t="n">
        <v>150265.448130752</v>
      </c>
      <c r="AF59" t="n">
        <v>3.154246683906694e-06</v>
      </c>
      <c r="AG59" t="n">
        <v>7</v>
      </c>
      <c r="AH59" t="n">
        <v>135924.324660075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14.0812</v>
      </c>
      <c r="E60" t="n">
        <v>7.1</v>
      </c>
      <c r="F60" t="n">
        <v>4.1</v>
      </c>
      <c r="G60" t="n">
        <v>61.52</v>
      </c>
      <c r="H60" t="n">
        <v>0.98</v>
      </c>
      <c r="I60" t="n">
        <v>4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60.1</v>
      </c>
      <c r="Q60" t="n">
        <v>203.56</v>
      </c>
      <c r="R60" t="n">
        <v>15.93</v>
      </c>
      <c r="S60" t="n">
        <v>13.05</v>
      </c>
      <c r="T60" t="n">
        <v>1152.03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109.9249425972494</v>
      </c>
      <c r="AB60" t="n">
        <v>150.4041560076961</v>
      </c>
      <c r="AC60" t="n">
        <v>136.0497944519213</v>
      </c>
      <c r="AD60" t="n">
        <v>109924.9425972494</v>
      </c>
      <c r="AE60" t="n">
        <v>150404.1560076961</v>
      </c>
      <c r="AF60" t="n">
        <v>3.150554941971168e-06</v>
      </c>
      <c r="AG60" t="n">
        <v>7</v>
      </c>
      <c r="AH60" t="n">
        <v>136049.7944519213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14.0884</v>
      </c>
      <c r="E61" t="n">
        <v>7.1</v>
      </c>
      <c r="F61" t="n">
        <v>4.1</v>
      </c>
      <c r="G61" t="n">
        <v>61.46</v>
      </c>
      <c r="H61" t="n">
        <v>1</v>
      </c>
      <c r="I61" t="n">
        <v>4</v>
      </c>
      <c r="J61" t="n">
        <v>280.7</v>
      </c>
      <c r="K61" t="n">
        <v>59.19</v>
      </c>
      <c r="L61" t="n">
        <v>15.75</v>
      </c>
      <c r="M61" t="n">
        <v>2</v>
      </c>
      <c r="N61" t="n">
        <v>75.76000000000001</v>
      </c>
      <c r="O61" t="n">
        <v>34854.15</v>
      </c>
      <c r="P61" t="n">
        <v>59.98</v>
      </c>
      <c r="Q61" t="n">
        <v>203.56</v>
      </c>
      <c r="R61" t="n">
        <v>15.83</v>
      </c>
      <c r="S61" t="n">
        <v>13.05</v>
      </c>
      <c r="T61" t="n">
        <v>1099.08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109.8622234595999</v>
      </c>
      <c r="AB61" t="n">
        <v>150.3183409165909</v>
      </c>
      <c r="AC61" t="n">
        <v>135.9721694326689</v>
      </c>
      <c r="AD61" t="n">
        <v>109862.2234595999</v>
      </c>
      <c r="AE61" t="n">
        <v>150318.3409165909</v>
      </c>
      <c r="AF61" t="n">
        <v>3.152165883906671e-06</v>
      </c>
      <c r="AG61" t="n">
        <v>7</v>
      </c>
      <c r="AH61" t="n">
        <v>135972.1694326689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14.0845</v>
      </c>
      <c r="E62" t="n">
        <v>7.1</v>
      </c>
      <c r="F62" t="n">
        <v>4.1</v>
      </c>
      <c r="G62" t="n">
        <v>61.49</v>
      </c>
      <c r="H62" t="n">
        <v>1.01</v>
      </c>
      <c r="I62" t="n">
        <v>4</v>
      </c>
      <c r="J62" t="n">
        <v>281.2</v>
      </c>
      <c r="K62" t="n">
        <v>59.19</v>
      </c>
      <c r="L62" t="n">
        <v>16</v>
      </c>
      <c r="M62" t="n">
        <v>2</v>
      </c>
      <c r="N62" t="n">
        <v>76</v>
      </c>
      <c r="O62" t="n">
        <v>34915.03</v>
      </c>
      <c r="P62" t="n">
        <v>59.94</v>
      </c>
      <c r="Q62" t="n">
        <v>203.56</v>
      </c>
      <c r="R62" t="n">
        <v>15.93</v>
      </c>
      <c r="S62" t="n">
        <v>13.05</v>
      </c>
      <c r="T62" t="n">
        <v>1148.26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109.8556185445786</v>
      </c>
      <c r="AB62" t="n">
        <v>150.3093037804705</v>
      </c>
      <c r="AC62" t="n">
        <v>135.9639947881361</v>
      </c>
      <c r="AD62" t="n">
        <v>109855.6185445786</v>
      </c>
      <c r="AE62" t="n">
        <v>150309.3037804705</v>
      </c>
      <c r="AF62" t="n">
        <v>3.151293290358273e-06</v>
      </c>
      <c r="AG62" t="n">
        <v>7</v>
      </c>
      <c r="AH62" t="n">
        <v>135963.9947881361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14.0845</v>
      </c>
      <c r="E63" t="n">
        <v>7.1</v>
      </c>
      <c r="F63" t="n">
        <v>4.1</v>
      </c>
      <c r="G63" t="n">
        <v>61.49</v>
      </c>
      <c r="H63" t="n">
        <v>1.03</v>
      </c>
      <c r="I63" t="n">
        <v>4</v>
      </c>
      <c r="J63" t="n">
        <v>281.69</v>
      </c>
      <c r="K63" t="n">
        <v>59.19</v>
      </c>
      <c r="L63" t="n">
        <v>16.25</v>
      </c>
      <c r="M63" t="n">
        <v>2</v>
      </c>
      <c r="N63" t="n">
        <v>76.25</v>
      </c>
      <c r="O63" t="n">
        <v>34976</v>
      </c>
      <c r="P63" t="n">
        <v>59.84</v>
      </c>
      <c r="Q63" t="n">
        <v>203.56</v>
      </c>
      <c r="R63" t="n">
        <v>15.87</v>
      </c>
      <c r="S63" t="n">
        <v>13.05</v>
      </c>
      <c r="T63" t="n">
        <v>1121.49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109.8169806194342</v>
      </c>
      <c r="AB63" t="n">
        <v>150.2564376667031</v>
      </c>
      <c r="AC63" t="n">
        <v>135.9161741420686</v>
      </c>
      <c r="AD63" t="n">
        <v>109816.9806194342</v>
      </c>
      <c r="AE63" t="n">
        <v>150256.437666703</v>
      </c>
      <c r="AF63" t="n">
        <v>3.151293290358273e-06</v>
      </c>
      <c r="AG63" t="n">
        <v>7</v>
      </c>
      <c r="AH63" t="n">
        <v>135916.1741420686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14.0801</v>
      </c>
      <c r="E64" t="n">
        <v>7.1</v>
      </c>
      <c r="F64" t="n">
        <v>4.1</v>
      </c>
      <c r="G64" t="n">
        <v>61.52</v>
      </c>
      <c r="H64" t="n">
        <v>1.04</v>
      </c>
      <c r="I64" t="n">
        <v>4</v>
      </c>
      <c r="J64" t="n">
        <v>282.19</v>
      </c>
      <c r="K64" t="n">
        <v>59.19</v>
      </c>
      <c r="L64" t="n">
        <v>16.5</v>
      </c>
      <c r="M64" t="n">
        <v>2</v>
      </c>
      <c r="N64" t="n">
        <v>76.48999999999999</v>
      </c>
      <c r="O64" t="n">
        <v>35037.08</v>
      </c>
      <c r="P64" t="n">
        <v>59.86</v>
      </c>
      <c r="Q64" t="n">
        <v>203.56</v>
      </c>
      <c r="R64" t="n">
        <v>15.95</v>
      </c>
      <c r="S64" t="n">
        <v>13.05</v>
      </c>
      <c r="T64" t="n">
        <v>1159.81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109.8346845044073</v>
      </c>
      <c r="AB64" t="n">
        <v>150.2806609031635</v>
      </c>
      <c r="AC64" t="n">
        <v>135.9380855468387</v>
      </c>
      <c r="AD64" t="n">
        <v>109834.6845044073</v>
      </c>
      <c r="AE64" t="n">
        <v>150280.6609031635</v>
      </c>
      <c r="AF64" t="n">
        <v>3.150308825842133e-06</v>
      </c>
      <c r="AG64" t="n">
        <v>7</v>
      </c>
      <c r="AH64" t="n">
        <v>135938.0855468388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14.1</v>
      </c>
      <c r="E65" t="n">
        <v>7.09</v>
      </c>
      <c r="F65" t="n">
        <v>4.09</v>
      </c>
      <c r="G65" t="n">
        <v>61.38</v>
      </c>
      <c r="H65" t="n">
        <v>1.06</v>
      </c>
      <c r="I65" t="n">
        <v>4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59.56</v>
      </c>
      <c r="Q65" t="n">
        <v>203.56</v>
      </c>
      <c r="R65" t="n">
        <v>15.55</v>
      </c>
      <c r="S65" t="n">
        <v>13.05</v>
      </c>
      <c r="T65" t="n">
        <v>959.51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109.6523982645014</v>
      </c>
      <c r="AB65" t="n">
        <v>150.031248827823</v>
      </c>
      <c r="AC65" t="n">
        <v>135.7124770099167</v>
      </c>
      <c r="AD65" t="n">
        <v>109652.3982645014</v>
      </c>
      <c r="AE65" t="n">
        <v>150031.248827823</v>
      </c>
      <c r="AF65" t="n">
        <v>3.154761290358312e-06</v>
      </c>
      <c r="AG65" t="n">
        <v>7</v>
      </c>
      <c r="AH65" t="n">
        <v>135712.4770099167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14.1071</v>
      </c>
      <c r="E66" t="n">
        <v>7.09</v>
      </c>
      <c r="F66" t="n">
        <v>4.09</v>
      </c>
      <c r="G66" t="n">
        <v>61.32</v>
      </c>
      <c r="H66" t="n">
        <v>1.07</v>
      </c>
      <c r="I66" t="n">
        <v>4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59.37</v>
      </c>
      <c r="Q66" t="n">
        <v>203.56</v>
      </c>
      <c r="R66" t="n">
        <v>15.47</v>
      </c>
      <c r="S66" t="n">
        <v>13.05</v>
      </c>
      <c r="T66" t="n">
        <v>918.28</v>
      </c>
      <c r="U66" t="n">
        <v>0.84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109.5631232276978</v>
      </c>
      <c r="AB66" t="n">
        <v>149.9090987839317</v>
      </c>
      <c r="AC66" t="n">
        <v>135.6019847947756</v>
      </c>
      <c r="AD66" t="n">
        <v>109563.1232276978</v>
      </c>
      <c r="AE66" t="n">
        <v>149909.0987839317</v>
      </c>
      <c r="AF66" t="n">
        <v>3.156349858100266e-06</v>
      </c>
      <c r="AG66" t="n">
        <v>7</v>
      </c>
      <c r="AH66" t="n">
        <v>135601.9847947756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14.1</v>
      </c>
      <c r="E67" t="n">
        <v>7.09</v>
      </c>
      <c r="F67" t="n">
        <v>4.09</v>
      </c>
      <c r="G67" t="n">
        <v>61.38</v>
      </c>
      <c r="H67" t="n">
        <v>1.08</v>
      </c>
      <c r="I67" t="n">
        <v>4</v>
      </c>
      <c r="J67" t="n">
        <v>283.68</v>
      </c>
      <c r="K67" t="n">
        <v>59.19</v>
      </c>
      <c r="L67" t="n">
        <v>17.25</v>
      </c>
      <c r="M67" t="n">
        <v>2</v>
      </c>
      <c r="N67" t="n">
        <v>77.23</v>
      </c>
      <c r="O67" t="n">
        <v>35220.89</v>
      </c>
      <c r="P67" t="n">
        <v>59.25</v>
      </c>
      <c r="Q67" t="n">
        <v>203.56</v>
      </c>
      <c r="R67" t="n">
        <v>15.64</v>
      </c>
      <c r="S67" t="n">
        <v>13.05</v>
      </c>
      <c r="T67" t="n">
        <v>1004.29</v>
      </c>
      <c r="U67" t="n">
        <v>0.83</v>
      </c>
      <c r="V67" t="n">
        <v>0.91</v>
      </c>
      <c r="W67" t="n">
        <v>0.06</v>
      </c>
      <c r="X67" t="n">
        <v>0.05</v>
      </c>
      <c r="Y67" t="n">
        <v>1</v>
      </c>
      <c r="Z67" t="n">
        <v>10</v>
      </c>
      <c r="AA67" t="n">
        <v>109.53275236693</v>
      </c>
      <c r="AB67" t="n">
        <v>149.8675440323614</v>
      </c>
      <c r="AC67" t="n">
        <v>135.5643959703727</v>
      </c>
      <c r="AD67" t="n">
        <v>109532.75236693</v>
      </c>
      <c r="AE67" t="n">
        <v>149867.5440323614</v>
      </c>
      <c r="AF67" t="n">
        <v>3.154761290358312e-06</v>
      </c>
      <c r="AG67" t="n">
        <v>7</v>
      </c>
      <c r="AH67" t="n">
        <v>135564.3959703727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14.0834</v>
      </c>
      <c r="E68" t="n">
        <v>7.1</v>
      </c>
      <c r="F68" t="n">
        <v>4.1</v>
      </c>
      <c r="G68" t="n">
        <v>61.5</v>
      </c>
      <c r="H68" t="n">
        <v>1.1</v>
      </c>
      <c r="I68" t="n">
        <v>4</v>
      </c>
      <c r="J68" t="n">
        <v>284.17</v>
      </c>
      <c r="K68" t="n">
        <v>59.19</v>
      </c>
      <c r="L68" t="n">
        <v>17.5</v>
      </c>
      <c r="M68" t="n">
        <v>2</v>
      </c>
      <c r="N68" t="n">
        <v>77.48</v>
      </c>
      <c r="O68" t="n">
        <v>35282.36</v>
      </c>
      <c r="P68" t="n">
        <v>59.53</v>
      </c>
      <c r="Q68" t="n">
        <v>203.56</v>
      </c>
      <c r="R68" t="n">
        <v>15.9</v>
      </c>
      <c r="S68" t="n">
        <v>13.05</v>
      </c>
      <c r="T68" t="n">
        <v>1134.63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109.6996865831298</v>
      </c>
      <c r="AB68" t="n">
        <v>150.0959507915838</v>
      </c>
      <c r="AC68" t="n">
        <v>135.7710039090659</v>
      </c>
      <c r="AD68" t="n">
        <v>109699.6865831298</v>
      </c>
      <c r="AE68" t="n">
        <v>150095.9507915838</v>
      </c>
      <c r="AF68" t="n">
        <v>3.151047174229238e-06</v>
      </c>
      <c r="AG68" t="n">
        <v>7</v>
      </c>
      <c r="AH68" t="n">
        <v>135771.0039090659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14.0746</v>
      </c>
      <c r="E69" t="n">
        <v>7.1</v>
      </c>
      <c r="F69" t="n">
        <v>4.1</v>
      </c>
      <c r="G69" t="n">
        <v>61.57</v>
      </c>
      <c r="H69" t="n">
        <v>1.11</v>
      </c>
      <c r="I69" t="n">
        <v>4</v>
      </c>
      <c r="J69" t="n">
        <v>284.67</v>
      </c>
      <c r="K69" t="n">
        <v>59.19</v>
      </c>
      <c r="L69" t="n">
        <v>17.75</v>
      </c>
      <c r="M69" t="n">
        <v>2</v>
      </c>
      <c r="N69" t="n">
        <v>77.73</v>
      </c>
      <c r="O69" t="n">
        <v>35343.92</v>
      </c>
      <c r="P69" t="n">
        <v>59.38</v>
      </c>
      <c r="Q69" t="n">
        <v>203.56</v>
      </c>
      <c r="R69" t="n">
        <v>16.04</v>
      </c>
      <c r="S69" t="n">
        <v>13.05</v>
      </c>
      <c r="T69" t="n">
        <v>1203.58</v>
      </c>
      <c r="U69" t="n">
        <v>0.8100000000000001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109.661571157212</v>
      </c>
      <c r="AB69" t="n">
        <v>150.0437995843091</v>
      </c>
      <c r="AC69" t="n">
        <v>135.7238299398188</v>
      </c>
      <c r="AD69" t="n">
        <v>109661.571157212</v>
      </c>
      <c r="AE69" t="n">
        <v>150043.7995843091</v>
      </c>
      <c r="AF69" t="n">
        <v>3.149078245196958e-06</v>
      </c>
      <c r="AG69" t="n">
        <v>7</v>
      </c>
      <c r="AH69" t="n">
        <v>135723.8299398188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14.0768</v>
      </c>
      <c r="E70" t="n">
        <v>7.1</v>
      </c>
      <c r="F70" t="n">
        <v>4.1</v>
      </c>
      <c r="G70" t="n">
        <v>61.55</v>
      </c>
      <c r="H70" t="n">
        <v>1.12</v>
      </c>
      <c r="I70" t="n">
        <v>4</v>
      </c>
      <c r="J70" t="n">
        <v>285.17</v>
      </c>
      <c r="K70" t="n">
        <v>59.19</v>
      </c>
      <c r="L70" t="n">
        <v>18</v>
      </c>
      <c r="M70" t="n">
        <v>2</v>
      </c>
      <c r="N70" t="n">
        <v>77.98</v>
      </c>
      <c r="O70" t="n">
        <v>35405.59</v>
      </c>
      <c r="P70" t="n">
        <v>59.05</v>
      </c>
      <c r="Q70" t="n">
        <v>203.56</v>
      </c>
      <c r="R70" t="n">
        <v>16</v>
      </c>
      <c r="S70" t="n">
        <v>13.05</v>
      </c>
      <c r="T70" t="n">
        <v>1184.58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109.5290324356265</v>
      </c>
      <c r="AB70" t="n">
        <v>149.8624542582402</v>
      </c>
      <c r="AC70" t="n">
        <v>135.5597919571501</v>
      </c>
      <c r="AD70" t="n">
        <v>109529.0324356265</v>
      </c>
      <c r="AE70" t="n">
        <v>149862.4542582402</v>
      </c>
      <c r="AF70" t="n">
        <v>3.149570477455028e-06</v>
      </c>
      <c r="AG70" t="n">
        <v>7</v>
      </c>
      <c r="AH70" t="n">
        <v>135559.7919571501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14.0801</v>
      </c>
      <c r="E71" t="n">
        <v>7.1</v>
      </c>
      <c r="F71" t="n">
        <v>4.1</v>
      </c>
      <c r="G71" t="n">
        <v>61.52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58.88</v>
      </c>
      <c r="Q71" t="n">
        <v>203.56</v>
      </c>
      <c r="R71" t="n">
        <v>15.95</v>
      </c>
      <c r="S71" t="n">
        <v>13.05</v>
      </c>
      <c r="T71" t="n">
        <v>1157.9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109.4559145101871</v>
      </c>
      <c r="AB71" t="n">
        <v>149.7624110869189</v>
      </c>
      <c r="AC71" t="n">
        <v>135.4692967656882</v>
      </c>
      <c r="AD71" t="n">
        <v>109455.9145101871</v>
      </c>
      <c r="AE71" t="n">
        <v>149762.4110869189</v>
      </c>
      <c r="AF71" t="n">
        <v>3.150308825842133e-06</v>
      </c>
      <c r="AG71" t="n">
        <v>7</v>
      </c>
      <c r="AH71" t="n">
        <v>135469.2967656882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14.0784</v>
      </c>
      <c r="E72" t="n">
        <v>7.1</v>
      </c>
      <c r="F72" t="n">
        <v>4.1</v>
      </c>
      <c r="G72" t="n">
        <v>61.54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58.64</v>
      </c>
      <c r="Q72" t="n">
        <v>203.56</v>
      </c>
      <c r="R72" t="n">
        <v>15.98</v>
      </c>
      <c r="S72" t="n">
        <v>13.05</v>
      </c>
      <c r="T72" t="n">
        <v>1172.94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109.3669537228671</v>
      </c>
      <c r="AB72" t="n">
        <v>149.6406910130348</v>
      </c>
      <c r="AC72" t="n">
        <v>135.3591934848204</v>
      </c>
      <c r="AD72" t="n">
        <v>109366.9537228671</v>
      </c>
      <c r="AE72" t="n">
        <v>149640.6910130348</v>
      </c>
      <c r="AF72" t="n">
        <v>3.149928464551806e-06</v>
      </c>
      <c r="AG72" t="n">
        <v>7</v>
      </c>
      <c r="AH72" t="n">
        <v>135359.1934848204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14.0889</v>
      </c>
      <c r="E73" t="n">
        <v>7.1</v>
      </c>
      <c r="F73" t="n">
        <v>4.1</v>
      </c>
      <c r="G73" t="n">
        <v>61.46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58.26</v>
      </c>
      <c r="Q73" t="n">
        <v>203.56</v>
      </c>
      <c r="R73" t="n">
        <v>15.76</v>
      </c>
      <c r="S73" t="n">
        <v>13.05</v>
      </c>
      <c r="T73" t="n">
        <v>1064.87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109.196724401045</v>
      </c>
      <c r="AB73" t="n">
        <v>149.4077757449302</v>
      </c>
      <c r="AC73" t="n">
        <v>135.1485073230049</v>
      </c>
      <c r="AD73" t="n">
        <v>109196.724401045</v>
      </c>
      <c r="AE73" t="n">
        <v>149407.7757449302</v>
      </c>
      <c r="AF73" t="n">
        <v>3.152277754874414e-06</v>
      </c>
      <c r="AG73" t="n">
        <v>7</v>
      </c>
      <c r="AH73" t="n">
        <v>135148.5073230049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14.1011</v>
      </c>
      <c r="E74" t="n">
        <v>7.09</v>
      </c>
      <c r="F74" t="n">
        <v>4.09</v>
      </c>
      <c r="G74" t="n">
        <v>61.37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57.82</v>
      </c>
      <c r="Q74" t="n">
        <v>203.56</v>
      </c>
      <c r="R74" t="n">
        <v>15.59</v>
      </c>
      <c r="S74" t="n">
        <v>13.05</v>
      </c>
      <c r="T74" t="n">
        <v>977.78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108.9784128881276</v>
      </c>
      <c r="AB74" t="n">
        <v>149.1090723017325</v>
      </c>
      <c r="AC74" t="n">
        <v>134.8783117171931</v>
      </c>
      <c r="AD74" t="n">
        <v>108978.4128881276</v>
      </c>
      <c r="AE74" t="n">
        <v>149109.0723017326</v>
      </c>
      <c r="AF74" t="n">
        <v>3.155007406487347e-06</v>
      </c>
      <c r="AG74" t="n">
        <v>7</v>
      </c>
      <c r="AH74" t="n">
        <v>134878.3117171931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14.095</v>
      </c>
      <c r="E75" t="n">
        <v>7.09</v>
      </c>
      <c r="F75" t="n">
        <v>4.09</v>
      </c>
      <c r="G75" t="n">
        <v>61.41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57.49</v>
      </c>
      <c r="Q75" t="n">
        <v>203.56</v>
      </c>
      <c r="R75" t="n">
        <v>15.73</v>
      </c>
      <c r="S75" t="n">
        <v>13.05</v>
      </c>
      <c r="T75" t="n">
        <v>1050.66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108.8644526206187</v>
      </c>
      <c r="AB75" t="n">
        <v>148.9531468361548</v>
      </c>
      <c r="AC75" t="n">
        <v>134.7372675592073</v>
      </c>
      <c r="AD75" t="n">
        <v>108864.4526206187</v>
      </c>
      <c r="AE75" t="n">
        <v>148953.1468361548</v>
      </c>
      <c r="AF75" t="n">
        <v>3.153642580680881e-06</v>
      </c>
      <c r="AG75" t="n">
        <v>7</v>
      </c>
      <c r="AH75" t="n">
        <v>134737.2675592073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14.0735</v>
      </c>
      <c r="E76" t="n">
        <v>7.11</v>
      </c>
      <c r="F76" t="n">
        <v>4.11</v>
      </c>
      <c r="G76" t="n">
        <v>61.58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57.28</v>
      </c>
      <c r="Q76" t="n">
        <v>203.57</v>
      </c>
      <c r="R76" t="n">
        <v>16.07</v>
      </c>
      <c r="S76" t="n">
        <v>13.05</v>
      </c>
      <c r="T76" t="n">
        <v>1222.32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108.8734927812294</v>
      </c>
      <c r="AB76" t="n">
        <v>148.965515982726</v>
      </c>
      <c r="AC76" t="n">
        <v>134.74845621179</v>
      </c>
      <c r="AD76" t="n">
        <v>108873.4927812294</v>
      </c>
      <c r="AE76" t="n">
        <v>148965.515982726</v>
      </c>
      <c r="AF76" t="n">
        <v>3.148832129067923e-06</v>
      </c>
      <c r="AG76" t="n">
        <v>7</v>
      </c>
      <c r="AH76" t="n">
        <v>134748.45621179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14.0707</v>
      </c>
      <c r="E77" t="n">
        <v>7.11</v>
      </c>
      <c r="F77" t="n">
        <v>4.11</v>
      </c>
      <c r="G77" t="n">
        <v>61.6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57.02</v>
      </c>
      <c r="Q77" t="n">
        <v>203.56</v>
      </c>
      <c r="R77" t="n">
        <v>16.11</v>
      </c>
      <c r="S77" t="n">
        <v>13.05</v>
      </c>
      <c r="T77" t="n">
        <v>1237.76</v>
      </c>
      <c r="U77" t="n">
        <v>0.8100000000000001</v>
      </c>
      <c r="V77" t="n">
        <v>0.91</v>
      </c>
      <c r="W77" t="n">
        <v>0.06</v>
      </c>
      <c r="X77" t="n">
        <v>0.07000000000000001</v>
      </c>
      <c r="Y77" t="n">
        <v>1</v>
      </c>
      <c r="Z77" t="n">
        <v>10</v>
      </c>
      <c r="AA77" t="n">
        <v>108.779099158436</v>
      </c>
      <c r="AB77" t="n">
        <v>148.8363624636675</v>
      </c>
      <c r="AC77" t="n">
        <v>134.6316289233222</v>
      </c>
      <c r="AD77" t="n">
        <v>108779.099158436</v>
      </c>
      <c r="AE77" t="n">
        <v>148836.3624636675</v>
      </c>
      <c r="AF77" t="n">
        <v>3.148205651648561e-06</v>
      </c>
      <c r="AG77" t="n">
        <v>7</v>
      </c>
      <c r="AH77" t="n">
        <v>134631.6289233222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14.0691</v>
      </c>
      <c r="E78" t="n">
        <v>7.11</v>
      </c>
      <c r="F78" t="n">
        <v>4.11</v>
      </c>
      <c r="G78" t="n">
        <v>61.61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56.78</v>
      </c>
      <c r="Q78" t="n">
        <v>203.57</v>
      </c>
      <c r="R78" t="n">
        <v>16.14</v>
      </c>
      <c r="S78" t="n">
        <v>13.05</v>
      </c>
      <c r="T78" t="n">
        <v>1256.91</v>
      </c>
      <c r="U78" t="n">
        <v>0.8100000000000001</v>
      </c>
      <c r="V78" t="n">
        <v>0.91</v>
      </c>
      <c r="W78" t="n">
        <v>0.06</v>
      </c>
      <c r="X78" t="n">
        <v>0.07000000000000001</v>
      </c>
      <c r="Y78" t="n">
        <v>1</v>
      </c>
      <c r="Z78" t="n">
        <v>10</v>
      </c>
      <c r="AA78" t="n">
        <v>108.6897783054991</v>
      </c>
      <c r="AB78" t="n">
        <v>148.7141497321213</v>
      </c>
      <c r="AC78" t="n">
        <v>134.5210800033481</v>
      </c>
      <c r="AD78" t="n">
        <v>108689.7783054991</v>
      </c>
      <c r="AE78" t="n">
        <v>148714.1497321213</v>
      </c>
      <c r="AF78" t="n">
        <v>3.147847664551783e-06</v>
      </c>
      <c r="AG78" t="n">
        <v>7</v>
      </c>
      <c r="AH78" t="n">
        <v>134521.0800033481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14.2264</v>
      </c>
      <c r="E79" t="n">
        <v>7.03</v>
      </c>
      <c r="F79" t="n">
        <v>4.08</v>
      </c>
      <c r="G79" t="n">
        <v>81.55</v>
      </c>
      <c r="H79" t="n">
        <v>1.24</v>
      </c>
      <c r="I79" t="n">
        <v>3</v>
      </c>
      <c r="J79" t="n">
        <v>289.71</v>
      </c>
      <c r="K79" t="n">
        <v>59.19</v>
      </c>
      <c r="L79" t="n">
        <v>20.25</v>
      </c>
      <c r="M79" t="n">
        <v>1</v>
      </c>
      <c r="N79" t="n">
        <v>80.27</v>
      </c>
      <c r="O79" t="n">
        <v>35965.33</v>
      </c>
      <c r="P79" t="n">
        <v>56.18</v>
      </c>
      <c r="Q79" t="n">
        <v>203.56</v>
      </c>
      <c r="R79" t="n">
        <v>15.15</v>
      </c>
      <c r="S79" t="n">
        <v>13.05</v>
      </c>
      <c r="T79" t="n">
        <v>766.92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108.056109882881</v>
      </c>
      <c r="AB79" t="n">
        <v>147.8471366408179</v>
      </c>
      <c r="AC79" t="n">
        <v>133.7368134246179</v>
      </c>
      <c r="AD79" t="n">
        <v>108056.109882881</v>
      </c>
      <c r="AE79" t="n">
        <v>147847.1366408179</v>
      </c>
      <c r="AF79" t="n">
        <v>3.183042271003794e-06</v>
      </c>
      <c r="AG79" t="n">
        <v>7</v>
      </c>
      <c r="AH79" t="n">
        <v>133736.8134246179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14.2366</v>
      </c>
      <c r="E80" t="n">
        <v>7.02</v>
      </c>
      <c r="F80" t="n">
        <v>4.07</v>
      </c>
      <c r="G80" t="n">
        <v>81.45</v>
      </c>
      <c r="H80" t="n">
        <v>1.26</v>
      </c>
      <c r="I80" t="n">
        <v>3</v>
      </c>
      <c r="J80" t="n">
        <v>290.22</v>
      </c>
      <c r="K80" t="n">
        <v>59.19</v>
      </c>
      <c r="L80" t="n">
        <v>20.5</v>
      </c>
      <c r="M80" t="n">
        <v>1</v>
      </c>
      <c r="N80" t="n">
        <v>80.53</v>
      </c>
      <c r="O80" t="n">
        <v>36028.03</v>
      </c>
      <c r="P80" t="n">
        <v>56.28</v>
      </c>
      <c r="Q80" t="n">
        <v>203.56</v>
      </c>
      <c r="R80" t="n">
        <v>14.97</v>
      </c>
      <c r="S80" t="n">
        <v>13.05</v>
      </c>
      <c r="T80" t="n">
        <v>676.24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108.0515057094792</v>
      </c>
      <c r="AB80" t="n">
        <v>147.8408370076477</v>
      </c>
      <c r="AC80" t="n">
        <v>133.7311150195959</v>
      </c>
      <c r="AD80" t="n">
        <v>108051.5057094792</v>
      </c>
      <c r="AE80" t="n">
        <v>147840.8370076477</v>
      </c>
      <c r="AF80" t="n">
        <v>3.185324438745755e-06</v>
      </c>
      <c r="AG80" t="n">
        <v>7</v>
      </c>
      <c r="AH80" t="n">
        <v>133731.1150195959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14.2433</v>
      </c>
      <c r="E81" t="n">
        <v>7.02</v>
      </c>
      <c r="F81" t="n">
        <v>4.07</v>
      </c>
      <c r="G81" t="n">
        <v>81.38</v>
      </c>
      <c r="H81" t="n">
        <v>1.27</v>
      </c>
      <c r="I81" t="n">
        <v>3</v>
      </c>
      <c r="J81" t="n">
        <v>290.73</v>
      </c>
      <c r="K81" t="n">
        <v>59.19</v>
      </c>
      <c r="L81" t="n">
        <v>20.75</v>
      </c>
      <c r="M81" t="n">
        <v>1</v>
      </c>
      <c r="N81" t="n">
        <v>80.79000000000001</v>
      </c>
      <c r="O81" t="n">
        <v>36090.84</v>
      </c>
      <c r="P81" t="n">
        <v>56.29</v>
      </c>
      <c r="Q81" t="n">
        <v>203.56</v>
      </c>
      <c r="R81" t="n">
        <v>14.86</v>
      </c>
      <c r="S81" t="n">
        <v>13.05</v>
      </c>
      <c r="T81" t="n">
        <v>619.48</v>
      </c>
      <c r="U81" t="n">
        <v>0.88</v>
      </c>
      <c r="V81" t="n">
        <v>0.92</v>
      </c>
      <c r="W81" t="n">
        <v>0.06</v>
      </c>
      <c r="X81" t="n">
        <v>0.03</v>
      </c>
      <c r="Y81" t="n">
        <v>1</v>
      </c>
      <c r="Z81" t="n">
        <v>10</v>
      </c>
      <c r="AA81" t="n">
        <v>108.041143409483</v>
      </c>
      <c r="AB81" t="n">
        <v>147.8266588516405</v>
      </c>
      <c r="AC81" t="n">
        <v>133.7182900068989</v>
      </c>
      <c r="AD81" t="n">
        <v>108041.143409483</v>
      </c>
      <c r="AE81" t="n">
        <v>147826.6588516405</v>
      </c>
      <c r="AF81" t="n">
        <v>3.186823509713514e-06</v>
      </c>
      <c r="AG81" t="n">
        <v>7</v>
      </c>
      <c r="AH81" t="n">
        <v>133718.2900068989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14.2445</v>
      </c>
      <c r="E82" t="n">
        <v>7.02</v>
      </c>
      <c r="F82" t="n">
        <v>4.07</v>
      </c>
      <c r="G82" t="n">
        <v>81.37</v>
      </c>
      <c r="H82" t="n">
        <v>1.28</v>
      </c>
      <c r="I82" t="n">
        <v>3</v>
      </c>
      <c r="J82" t="n">
        <v>291.24</v>
      </c>
      <c r="K82" t="n">
        <v>59.19</v>
      </c>
      <c r="L82" t="n">
        <v>21</v>
      </c>
      <c r="M82" t="n">
        <v>1</v>
      </c>
      <c r="N82" t="n">
        <v>81.05</v>
      </c>
      <c r="O82" t="n">
        <v>36153.75</v>
      </c>
      <c r="P82" t="n">
        <v>56.38</v>
      </c>
      <c r="Q82" t="n">
        <v>203.56</v>
      </c>
      <c r="R82" t="n">
        <v>14.87</v>
      </c>
      <c r="S82" t="n">
        <v>13.05</v>
      </c>
      <c r="T82" t="n">
        <v>627.11</v>
      </c>
      <c r="U82" t="n">
        <v>0.88</v>
      </c>
      <c r="V82" t="n">
        <v>0.92</v>
      </c>
      <c r="W82" t="n">
        <v>0.06</v>
      </c>
      <c r="X82" t="n">
        <v>0.03</v>
      </c>
      <c r="Y82" t="n">
        <v>1</v>
      </c>
      <c r="Z82" t="n">
        <v>10</v>
      </c>
      <c r="AA82" t="n">
        <v>108.0729877904661</v>
      </c>
      <c r="AB82" t="n">
        <v>147.8702297385765</v>
      </c>
      <c r="AC82" t="n">
        <v>133.7577025495378</v>
      </c>
      <c r="AD82" t="n">
        <v>108072.9877904661</v>
      </c>
      <c r="AE82" t="n">
        <v>147870.2297385765</v>
      </c>
      <c r="AF82" t="n">
        <v>3.187092000036098e-06</v>
      </c>
      <c r="AG82" t="n">
        <v>7</v>
      </c>
      <c r="AH82" t="n">
        <v>133757.7025495378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14.2405</v>
      </c>
      <c r="E83" t="n">
        <v>7.02</v>
      </c>
      <c r="F83" t="n">
        <v>4.07</v>
      </c>
      <c r="G83" t="n">
        <v>81.41</v>
      </c>
      <c r="H83" t="n">
        <v>1.3</v>
      </c>
      <c r="I83" t="n">
        <v>3</v>
      </c>
      <c r="J83" t="n">
        <v>291.75</v>
      </c>
      <c r="K83" t="n">
        <v>59.19</v>
      </c>
      <c r="L83" t="n">
        <v>21.25</v>
      </c>
      <c r="M83" t="n">
        <v>1</v>
      </c>
      <c r="N83" t="n">
        <v>81.31</v>
      </c>
      <c r="O83" t="n">
        <v>36216.77</v>
      </c>
      <c r="P83" t="n">
        <v>56.7</v>
      </c>
      <c r="Q83" t="n">
        <v>203.56</v>
      </c>
      <c r="R83" t="n">
        <v>14.96</v>
      </c>
      <c r="S83" t="n">
        <v>13.05</v>
      </c>
      <c r="T83" t="n">
        <v>669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108.20374987087</v>
      </c>
      <c r="AB83" t="n">
        <v>148.049144185801</v>
      </c>
      <c r="AC83" t="n">
        <v>133.9195416530272</v>
      </c>
      <c r="AD83" t="n">
        <v>108203.74987087</v>
      </c>
      <c r="AE83" t="n">
        <v>148049.144185801</v>
      </c>
      <c r="AF83" t="n">
        <v>3.186197032294152e-06</v>
      </c>
      <c r="AG83" t="n">
        <v>7</v>
      </c>
      <c r="AH83" t="n">
        <v>133919.5416530272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14.2321</v>
      </c>
      <c r="E84" t="n">
        <v>7.03</v>
      </c>
      <c r="F84" t="n">
        <v>4.07</v>
      </c>
      <c r="G84" t="n">
        <v>81.48999999999999</v>
      </c>
      <c r="H84" t="n">
        <v>1.31</v>
      </c>
      <c r="I84" t="n">
        <v>3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56.74</v>
      </c>
      <c r="Q84" t="n">
        <v>203.56</v>
      </c>
      <c r="R84" t="n">
        <v>15.1</v>
      </c>
      <c r="S84" t="n">
        <v>13.05</v>
      </c>
      <c r="T84" t="n">
        <v>741.35</v>
      </c>
      <c r="U84" t="n">
        <v>0.86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108.2369302967905</v>
      </c>
      <c r="AB84" t="n">
        <v>148.0945431083624</v>
      </c>
      <c r="AC84" t="n">
        <v>133.9606077661372</v>
      </c>
      <c r="AD84" t="n">
        <v>108236.9302967905</v>
      </c>
      <c r="AE84" t="n">
        <v>148094.5431083624</v>
      </c>
      <c r="AF84" t="n">
        <v>3.184317600036067e-06</v>
      </c>
      <c r="AG84" t="n">
        <v>7</v>
      </c>
      <c r="AH84" t="n">
        <v>133960.6077661372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14.2225</v>
      </c>
      <c r="E85" t="n">
        <v>7.03</v>
      </c>
      <c r="F85" t="n">
        <v>4.08</v>
      </c>
      <c r="G85" t="n">
        <v>81.59</v>
      </c>
      <c r="H85" t="n">
        <v>1.32</v>
      </c>
      <c r="I85" t="n">
        <v>3</v>
      </c>
      <c r="J85" t="n">
        <v>292.77</v>
      </c>
      <c r="K85" t="n">
        <v>59.19</v>
      </c>
      <c r="L85" t="n">
        <v>21.75</v>
      </c>
      <c r="M85" t="n">
        <v>1</v>
      </c>
      <c r="N85" t="n">
        <v>81.83</v>
      </c>
      <c r="O85" t="n">
        <v>36343.13</v>
      </c>
      <c r="P85" t="n">
        <v>56.85</v>
      </c>
      <c r="Q85" t="n">
        <v>203.56</v>
      </c>
      <c r="R85" t="n">
        <v>15.28</v>
      </c>
      <c r="S85" t="n">
        <v>13.05</v>
      </c>
      <c r="T85" t="n">
        <v>828.34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108.3207412637194</v>
      </c>
      <c r="AB85" t="n">
        <v>148.2092169707934</v>
      </c>
      <c r="AC85" t="n">
        <v>134.0643373160836</v>
      </c>
      <c r="AD85" t="n">
        <v>108320.7412637194</v>
      </c>
      <c r="AE85" t="n">
        <v>148209.2169707934</v>
      </c>
      <c r="AF85" t="n">
        <v>3.182169677455397e-06</v>
      </c>
      <c r="AG85" t="n">
        <v>7</v>
      </c>
      <c r="AH85" t="n">
        <v>134064.3373160836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14.2219</v>
      </c>
      <c r="E86" t="n">
        <v>7.03</v>
      </c>
      <c r="F86" t="n">
        <v>4.08</v>
      </c>
      <c r="G86" t="n">
        <v>81.59</v>
      </c>
      <c r="H86" t="n">
        <v>1.34</v>
      </c>
      <c r="I86" t="n">
        <v>3</v>
      </c>
      <c r="J86" t="n">
        <v>293.29</v>
      </c>
      <c r="K86" t="n">
        <v>59.19</v>
      </c>
      <c r="L86" t="n">
        <v>22</v>
      </c>
      <c r="M86" t="n">
        <v>1</v>
      </c>
      <c r="N86" t="n">
        <v>82.09</v>
      </c>
      <c r="O86" t="n">
        <v>36406.47</v>
      </c>
      <c r="P86" t="n">
        <v>56.89</v>
      </c>
      <c r="Q86" t="n">
        <v>203.56</v>
      </c>
      <c r="R86" t="n">
        <v>15.24</v>
      </c>
      <c r="S86" t="n">
        <v>13.05</v>
      </c>
      <c r="T86" t="n">
        <v>809.37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108.3373305094916</v>
      </c>
      <c r="AB86" t="n">
        <v>148.2319151087248</v>
      </c>
      <c r="AC86" t="n">
        <v>134.0848691755878</v>
      </c>
      <c r="AD86" t="n">
        <v>108337.3305094916</v>
      </c>
      <c r="AE86" t="n">
        <v>148231.9151087248</v>
      </c>
      <c r="AF86" t="n">
        <v>3.182035432294105e-06</v>
      </c>
      <c r="AG86" t="n">
        <v>7</v>
      </c>
      <c r="AH86" t="n">
        <v>134084.8691755878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14.2332</v>
      </c>
      <c r="E87" t="n">
        <v>7.03</v>
      </c>
      <c r="F87" t="n">
        <v>4.07</v>
      </c>
      <c r="G87" t="n">
        <v>81.48</v>
      </c>
      <c r="H87" t="n">
        <v>1.35</v>
      </c>
      <c r="I87" t="n">
        <v>3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56.9</v>
      </c>
      <c r="Q87" t="n">
        <v>203.56</v>
      </c>
      <c r="R87" t="n">
        <v>15.04</v>
      </c>
      <c r="S87" t="n">
        <v>13.05</v>
      </c>
      <c r="T87" t="n">
        <v>711.05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108.2957605739734</v>
      </c>
      <c r="AB87" t="n">
        <v>148.1750372890127</v>
      </c>
      <c r="AC87" t="n">
        <v>134.0334196951606</v>
      </c>
      <c r="AD87" t="n">
        <v>108295.7605739734</v>
      </c>
      <c r="AE87" t="n">
        <v>148175.0372890127</v>
      </c>
      <c r="AF87" t="n">
        <v>3.184563716165102e-06</v>
      </c>
      <c r="AG87" t="n">
        <v>7</v>
      </c>
      <c r="AH87" t="n">
        <v>134033.4196951606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14.2399</v>
      </c>
      <c r="E88" t="n">
        <v>7.02</v>
      </c>
      <c r="F88" t="n">
        <v>4.07</v>
      </c>
      <c r="G88" t="n">
        <v>81.42</v>
      </c>
      <c r="H88" t="n">
        <v>1.36</v>
      </c>
      <c r="I88" t="n">
        <v>3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56.83</v>
      </c>
      <c r="Q88" t="n">
        <v>203.56</v>
      </c>
      <c r="R88" t="n">
        <v>14.91</v>
      </c>
      <c r="S88" t="n">
        <v>13.05</v>
      </c>
      <c r="T88" t="n">
        <v>647.14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108.2547078600861</v>
      </c>
      <c r="AB88" t="n">
        <v>148.1188671547542</v>
      </c>
      <c r="AC88" t="n">
        <v>133.9826103596804</v>
      </c>
      <c r="AD88" t="n">
        <v>108254.7078600861</v>
      </c>
      <c r="AE88" t="n">
        <v>148118.8671547542</v>
      </c>
      <c r="AF88" t="n">
        <v>3.186062787132861e-06</v>
      </c>
      <c r="AG88" t="n">
        <v>7</v>
      </c>
      <c r="AH88" t="n">
        <v>133982.6103596804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14.2422</v>
      </c>
      <c r="E89" t="n">
        <v>7.02</v>
      </c>
      <c r="F89" t="n">
        <v>4.07</v>
      </c>
      <c r="G89" t="n">
        <v>81.39</v>
      </c>
      <c r="H89" t="n">
        <v>1.37</v>
      </c>
      <c r="I89" t="n">
        <v>3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56.78</v>
      </c>
      <c r="Q89" t="n">
        <v>203.56</v>
      </c>
      <c r="R89" t="n">
        <v>14.92</v>
      </c>
      <c r="S89" t="n">
        <v>13.05</v>
      </c>
      <c r="T89" t="n">
        <v>649.86</v>
      </c>
      <c r="U89" t="n">
        <v>0.87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108.2307008234883</v>
      </c>
      <c r="AB89" t="n">
        <v>148.0860196681653</v>
      </c>
      <c r="AC89" t="n">
        <v>133.9528977911098</v>
      </c>
      <c r="AD89" t="n">
        <v>108230.7008234883</v>
      </c>
      <c r="AE89" t="n">
        <v>148086.0196681653</v>
      </c>
      <c r="AF89" t="n">
        <v>3.18657739358448e-06</v>
      </c>
      <c r="AG89" t="n">
        <v>7</v>
      </c>
      <c r="AH89" t="n">
        <v>133952.8977911098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14.2377</v>
      </c>
      <c r="E90" t="n">
        <v>7.02</v>
      </c>
      <c r="F90" t="n">
        <v>4.07</v>
      </c>
      <c r="G90" t="n">
        <v>81.44</v>
      </c>
      <c r="H90" t="n">
        <v>1.39</v>
      </c>
      <c r="I90" t="n">
        <v>3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56.77</v>
      </c>
      <c r="Q90" t="n">
        <v>203.56</v>
      </c>
      <c r="R90" t="n">
        <v>15</v>
      </c>
      <c r="S90" t="n">
        <v>13.05</v>
      </c>
      <c r="T90" t="n">
        <v>689.26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108.2364648949756</v>
      </c>
      <c r="AB90" t="n">
        <v>148.0939063250673</v>
      </c>
      <c r="AC90" t="n">
        <v>133.960031756546</v>
      </c>
      <c r="AD90" t="n">
        <v>108236.4648949756</v>
      </c>
      <c r="AE90" t="n">
        <v>148093.9063250672</v>
      </c>
      <c r="AF90" t="n">
        <v>3.18557055487479e-06</v>
      </c>
      <c r="AG90" t="n">
        <v>7</v>
      </c>
      <c r="AH90" t="n">
        <v>133960.031756546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14.2281</v>
      </c>
      <c r="E91" t="n">
        <v>7.03</v>
      </c>
      <c r="F91" t="n">
        <v>4.08</v>
      </c>
      <c r="G91" t="n">
        <v>81.53</v>
      </c>
      <c r="H91" t="n">
        <v>1.4</v>
      </c>
      <c r="I91" t="n">
        <v>3</v>
      </c>
      <c r="J91" t="n">
        <v>295.87</v>
      </c>
      <c r="K91" t="n">
        <v>59.19</v>
      </c>
      <c r="L91" t="n">
        <v>23.25</v>
      </c>
      <c r="M91" t="n">
        <v>1</v>
      </c>
      <c r="N91" t="n">
        <v>83.43000000000001</v>
      </c>
      <c r="O91" t="n">
        <v>36724.83</v>
      </c>
      <c r="P91" t="n">
        <v>56.77</v>
      </c>
      <c r="Q91" t="n">
        <v>203.56</v>
      </c>
      <c r="R91" t="n">
        <v>15.15</v>
      </c>
      <c r="S91" t="n">
        <v>13.05</v>
      </c>
      <c r="T91" t="n">
        <v>763.15</v>
      </c>
      <c r="U91" t="n">
        <v>0.86</v>
      </c>
      <c r="V91" t="n">
        <v>0.92</v>
      </c>
      <c r="W91" t="n">
        <v>0.06</v>
      </c>
      <c r="X91" t="n">
        <v>0.04</v>
      </c>
      <c r="Y91" t="n">
        <v>1</v>
      </c>
      <c r="Z91" t="n">
        <v>10</v>
      </c>
      <c r="AA91" t="n">
        <v>108.2781698005445</v>
      </c>
      <c r="AB91" t="n">
        <v>148.1509688167571</v>
      </c>
      <c r="AC91" t="n">
        <v>134.0116482841167</v>
      </c>
      <c r="AD91" t="n">
        <v>108278.1698005445</v>
      </c>
      <c r="AE91" t="n">
        <v>148150.9688167571</v>
      </c>
      <c r="AF91" t="n">
        <v>3.183422632294121e-06</v>
      </c>
      <c r="AG91" t="n">
        <v>7</v>
      </c>
      <c r="AH91" t="n">
        <v>134011.6482841167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14.2191</v>
      </c>
      <c r="E92" t="n">
        <v>7.03</v>
      </c>
      <c r="F92" t="n">
        <v>4.08</v>
      </c>
      <c r="G92" t="n">
        <v>81.62</v>
      </c>
      <c r="H92" t="n">
        <v>1.41</v>
      </c>
      <c r="I92" t="n">
        <v>3</v>
      </c>
      <c r="J92" t="n">
        <v>296.39</v>
      </c>
      <c r="K92" t="n">
        <v>59.19</v>
      </c>
      <c r="L92" t="n">
        <v>23.5</v>
      </c>
      <c r="M92" t="n">
        <v>1</v>
      </c>
      <c r="N92" t="n">
        <v>83.69</v>
      </c>
      <c r="O92" t="n">
        <v>36788.84</v>
      </c>
      <c r="P92" t="n">
        <v>56.75</v>
      </c>
      <c r="Q92" t="n">
        <v>203.56</v>
      </c>
      <c r="R92" t="n">
        <v>15.33</v>
      </c>
      <c r="S92" t="n">
        <v>13.05</v>
      </c>
      <c r="T92" t="n">
        <v>852.77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108.2897430690372</v>
      </c>
      <c r="AB92" t="n">
        <v>148.1668038732854</v>
      </c>
      <c r="AC92" t="n">
        <v>134.0259720650746</v>
      </c>
      <c r="AD92" t="n">
        <v>108289.7430690372</v>
      </c>
      <c r="AE92" t="n">
        <v>148166.8038732854</v>
      </c>
      <c r="AF92" t="n">
        <v>3.181408954874743e-06</v>
      </c>
      <c r="AG92" t="n">
        <v>7</v>
      </c>
      <c r="AH92" t="n">
        <v>134025.9720650746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14.2219</v>
      </c>
      <c r="E93" t="n">
        <v>7.03</v>
      </c>
      <c r="F93" t="n">
        <v>4.08</v>
      </c>
      <c r="G93" t="n">
        <v>81.59</v>
      </c>
      <c r="H93" t="n">
        <v>1.42</v>
      </c>
      <c r="I93" t="n">
        <v>3</v>
      </c>
      <c r="J93" t="n">
        <v>296.91</v>
      </c>
      <c r="K93" t="n">
        <v>59.19</v>
      </c>
      <c r="L93" t="n">
        <v>23.75</v>
      </c>
      <c r="M93" t="n">
        <v>1</v>
      </c>
      <c r="N93" t="n">
        <v>83.95999999999999</v>
      </c>
      <c r="O93" t="n">
        <v>36852.96</v>
      </c>
      <c r="P93" t="n">
        <v>56.66</v>
      </c>
      <c r="Q93" t="n">
        <v>203.56</v>
      </c>
      <c r="R93" t="n">
        <v>15.23</v>
      </c>
      <c r="S93" t="n">
        <v>13.05</v>
      </c>
      <c r="T93" t="n">
        <v>805.47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108.2493218418452</v>
      </c>
      <c r="AB93" t="n">
        <v>148.1114977669826</v>
      </c>
      <c r="AC93" t="n">
        <v>133.9759442959347</v>
      </c>
      <c r="AD93" t="n">
        <v>108249.3218418452</v>
      </c>
      <c r="AE93" t="n">
        <v>148111.4977669826</v>
      </c>
      <c r="AF93" t="n">
        <v>3.182035432294105e-06</v>
      </c>
      <c r="AG93" t="n">
        <v>7</v>
      </c>
      <c r="AH93" t="n">
        <v>133975.9442959347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14.2214</v>
      </c>
      <c r="E94" t="n">
        <v>7.03</v>
      </c>
      <c r="F94" t="n">
        <v>4.08</v>
      </c>
      <c r="G94" t="n">
        <v>81.59999999999999</v>
      </c>
      <c r="H94" t="n">
        <v>1.44</v>
      </c>
      <c r="I94" t="n">
        <v>3</v>
      </c>
      <c r="J94" t="n">
        <v>297.43</v>
      </c>
      <c r="K94" t="n">
        <v>59.19</v>
      </c>
      <c r="L94" t="n">
        <v>24</v>
      </c>
      <c r="M94" t="n">
        <v>0</v>
      </c>
      <c r="N94" t="n">
        <v>84.23999999999999</v>
      </c>
      <c r="O94" t="n">
        <v>36917.19</v>
      </c>
      <c r="P94" t="n">
        <v>56.72</v>
      </c>
      <c r="Q94" t="n">
        <v>203.56</v>
      </c>
      <c r="R94" t="n">
        <v>15.2</v>
      </c>
      <c r="S94" t="n">
        <v>13.05</v>
      </c>
      <c r="T94" t="n">
        <v>791.41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108.2733484506259</v>
      </c>
      <c r="AB94" t="n">
        <v>148.1443720330955</v>
      </c>
      <c r="AC94" t="n">
        <v>134.0056810882292</v>
      </c>
      <c r="AD94" t="n">
        <v>108273.3484506259</v>
      </c>
      <c r="AE94" t="n">
        <v>148144.3720330955</v>
      </c>
      <c r="AF94" t="n">
        <v>3.181923561326362e-06</v>
      </c>
      <c r="AG94" t="n">
        <v>7</v>
      </c>
      <c r="AH94" t="n">
        <v>134005.6810882291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11.8503</v>
      </c>
      <c r="E2" t="n">
        <v>8.44</v>
      </c>
      <c r="F2" t="n">
        <v>4.88</v>
      </c>
      <c r="G2" t="n">
        <v>6.97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56.72</v>
      </c>
      <c r="Q2" t="n">
        <v>203.64</v>
      </c>
      <c r="R2" t="n">
        <v>40.28</v>
      </c>
      <c r="S2" t="n">
        <v>13.05</v>
      </c>
      <c r="T2" t="n">
        <v>13135.36</v>
      </c>
      <c r="U2" t="n">
        <v>0.32</v>
      </c>
      <c r="V2" t="n">
        <v>0.77</v>
      </c>
      <c r="W2" t="n">
        <v>0.12</v>
      </c>
      <c r="X2" t="n">
        <v>0.84</v>
      </c>
      <c r="Y2" t="n">
        <v>1</v>
      </c>
      <c r="Z2" t="n">
        <v>10</v>
      </c>
      <c r="AA2" t="n">
        <v>118.1752609556373</v>
      </c>
      <c r="AB2" t="n">
        <v>161.6926055639944</v>
      </c>
      <c r="AC2" t="n">
        <v>146.2608902260085</v>
      </c>
      <c r="AD2" t="n">
        <v>118175.2609556373</v>
      </c>
      <c r="AE2" t="n">
        <v>161692.6055639944</v>
      </c>
      <c r="AF2" t="n">
        <v>2.888607419826475e-06</v>
      </c>
      <c r="AG2" t="n">
        <v>8</v>
      </c>
      <c r="AH2" t="n">
        <v>146260.8902260085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12.6143</v>
      </c>
      <c r="E3" t="n">
        <v>7.93</v>
      </c>
      <c r="F3" t="n">
        <v>4.67</v>
      </c>
      <c r="G3" t="n">
        <v>8.76</v>
      </c>
      <c r="H3" t="n">
        <v>0.15</v>
      </c>
      <c r="I3" t="n">
        <v>32</v>
      </c>
      <c r="J3" t="n">
        <v>150.78</v>
      </c>
      <c r="K3" t="n">
        <v>49.1</v>
      </c>
      <c r="L3" t="n">
        <v>1.25</v>
      </c>
      <c r="M3" t="n">
        <v>30</v>
      </c>
      <c r="N3" t="n">
        <v>25.44</v>
      </c>
      <c r="O3" t="n">
        <v>18830.65</v>
      </c>
      <c r="P3" t="n">
        <v>54.04</v>
      </c>
      <c r="Q3" t="n">
        <v>203.56</v>
      </c>
      <c r="R3" t="n">
        <v>33.82</v>
      </c>
      <c r="S3" t="n">
        <v>13.05</v>
      </c>
      <c r="T3" t="n">
        <v>9952.809999999999</v>
      </c>
      <c r="U3" t="n">
        <v>0.39</v>
      </c>
      <c r="V3" t="n">
        <v>0.8</v>
      </c>
      <c r="W3" t="n">
        <v>0.1</v>
      </c>
      <c r="X3" t="n">
        <v>0.63</v>
      </c>
      <c r="Y3" t="n">
        <v>1</v>
      </c>
      <c r="Z3" t="n">
        <v>10</v>
      </c>
      <c r="AA3" t="n">
        <v>104.3475517312487</v>
      </c>
      <c r="AB3" t="n">
        <v>142.7729237677185</v>
      </c>
      <c r="AC3" t="n">
        <v>129.1468763064231</v>
      </c>
      <c r="AD3" t="n">
        <v>104347.5517312487</v>
      </c>
      <c r="AE3" t="n">
        <v>142772.9237677185</v>
      </c>
      <c r="AF3" t="n">
        <v>3.074838660280086e-06</v>
      </c>
      <c r="AG3" t="n">
        <v>7</v>
      </c>
      <c r="AH3" t="n">
        <v>129146.876306423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13.1353</v>
      </c>
      <c r="E4" t="n">
        <v>7.61</v>
      </c>
      <c r="F4" t="n">
        <v>4.54</v>
      </c>
      <c r="G4" t="n">
        <v>10.48</v>
      </c>
      <c r="H4" t="n">
        <v>0.18</v>
      </c>
      <c r="I4" t="n">
        <v>26</v>
      </c>
      <c r="J4" t="n">
        <v>151.13</v>
      </c>
      <c r="K4" t="n">
        <v>49.1</v>
      </c>
      <c r="L4" t="n">
        <v>1.5</v>
      </c>
      <c r="M4" t="n">
        <v>24</v>
      </c>
      <c r="N4" t="n">
        <v>25.54</v>
      </c>
      <c r="O4" t="n">
        <v>18873.58</v>
      </c>
      <c r="P4" t="n">
        <v>52.25</v>
      </c>
      <c r="Q4" t="n">
        <v>203.58</v>
      </c>
      <c r="R4" t="n">
        <v>29.74</v>
      </c>
      <c r="S4" t="n">
        <v>13.05</v>
      </c>
      <c r="T4" t="n">
        <v>7942.87</v>
      </c>
      <c r="U4" t="n">
        <v>0.44</v>
      </c>
      <c r="V4" t="n">
        <v>0.82</v>
      </c>
      <c r="W4" t="n">
        <v>0.09</v>
      </c>
      <c r="X4" t="n">
        <v>0.5</v>
      </c>
      <c r="Y4" t="n">
        <v>1</v>
      </c>
      <c r="Z4" t="n">
        <v>10</v>
      </c>
      <c r="AA4" t="n">
        <v>102.086301908105</v>
      </c>
      <c r="AB4" t="n">
        <v>139.6789820003933</v>
      </c>
      <c r="AC4" t="n">
        <v>126.3482159989959</v>
      </c>
      <c r="AD4" t="n">
        <v>102086.301908105</v>
      </c>
      <c r="AE4" t="n">
        <v>139678.9820003934</v>
      </c>
      <c r="AF4" t="n">
        <v>3.201836665877378e-06</v>
      </c>
      <c r="AG4" t="n">
        <v>7</v>
      </c>
      <c r="AH4" t="n">
        <v>126348.2159989959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13.5074</v>
      </c>
      <c r="E5" t="n">
        <v>7.4</v>
      </c>
      <c r="F5" t="n">
        <v>4.45</v>
      </c>
      <c r="G5" t="n">
        <v>12.15</v>
      </c>
      <c r="H5" t="n">
        <v>0.2</v>
      </c>
      <c r="I5" t="n">
        <v>22</v>
      </c>
      <c r="J5" t="n">
        <v>151.48</v>
      </c>
      <c r="K5" t="n">
        <v>49.1</v>
      </c>
      <c r="L5" t="n">
        <v>1.75</v>
      </c>
      <c r="M5" t="n">
        <v>20</v>
      </c>
      <c r="N5" t="n">
        <v>25.64</v>
      </c>
      <c r="O5" t="n">
        <v>18916.54</v>
      </c>
      <c r="P5" t="n">
        <v>50.98</v>
      </c>
      <c r="Q5" t="n">
        <v>203.57</v>
      </c>
      <c r="R5" t="n">
        <v>26.93</v>
      </c>
      <c r="S5" t="n">
        <v>13.05</v>
      </c>
      <c r="T5" t="n">
        <v>6561.47</v>
      </c>
      <c r="U5" t="n">
        <v>0.48</v>
      </c>
      <c r="V5" t="n">
        <v>0.84</v>
      </c>
      <c r="W5" t="n">
        <v>0.09</v>
      </c>
      <c r="X5" t="n">
        <v>0.41</v>
      </c>
      <c r="Y5" t="n">
        <v>1</v>
      </c>
      <c r="Z5" t="n">
        <v>10</v>
      </c>
      <c r="AA5" t="n">
        <v>100.5865860484316</v>
      </c>
      <c r="AB5" t="n">
        <v>137.627004598395</v>
      </c>
      <c r="AC5" t="n">
        <v>124.4920764402753</v>
      </c>
      <c r="AD5" t="n">
        <v>100586.5860484316</v>
      </c>
      <c r="AE5" t="n">
        <v>137627.0045983951</v>
      </c>
      <c r="AF5" t="n">
        <v>3.292539080239667e-06</v>
      </c>
      <c r="AG5" t="n">
        <v>7</v>
      </c>
      <c r="AH5" t="n">
        <v>124492.0764402753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13.9104</v>
      </c>
      <c r="E6" t="n">
        <v>7.19</v>
      </c>
      <c r="F6" t="n">
        <v>4.33</v>
      </c>
      <c r="G6" t="n">
        <v>13.68</v>
      </c>
      <c r="H6" t="n">
        <v>0.23</v>
      </c>
      <c r="I6" t="n">
        <v>19</v>
      </c>
      <c r="J6" t="n">
        <v>151.83</v>
      </c>
      <c r="K6" t="n">
        <v>49.1</v>
      </c>
      <c r="L6" t="n">
        <v>2</v>
      </c>
      <c r="M6" t="n">
        <v>17</v>
      </c>
      <c r="N6" t="n">
        <v>25.73</v>
      </c>
      <c r="O6" t="n">
        <v>18959.54</v>
      </c>
      <c r="P6" t="n">
        <v>49.26</v>
      </c>
      <c r="Q6" t="n">
        <v>203.56</v>
      </c>
      <c r="R6" t="n">
        <v>22.86</v>
      </c>
      <c r="S6" t="n">
        <v>13.05</v>
      </c>
      <c r="T6" t="n">
        <v>4539.14</v>
      </c>
      <c r="U6" t="n">
        <v>0.57</v>
      </c>
      <c r="V6" t="n">
        <v>0.86</v>
      </c>
      <c r="W6" t="n">
        <v>0.08</v>
      </c>
      <c r="X6" t="n">
        <v>0.29</v>
      </c>
      <c r="Y6" t="n">
        <v>1</v>
      </c>
      <c r="Z6" t="n">
        <v>10</v>
      </c>
      <c r="AA6" t="n">
        <v>98.87885357353737</v>
      </c>
      <c r="AB6" t="n">
        <v>135.2904096864063</v>
      </c>
      <c r="AC6" t="n">
        <v>122.3784828672544</v>
      </c>
      <c r="AD6" t="n">
        <v>98878.85357353737</v>
      </c>
      <c r="AE6" t="n">
        <v>135290.4096864063</v>
      </c>
      <c r="AF6" t="n">
        <v>3.390773621997266e-06</v>
      </c>
      <c r="AG6" t="n">
        <v>7</v>
      </c>
      <c r="AH6" t="n">
        <v>122378.4828672544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13.9627</v>
      </c>
      <c r="E7" t="n">
        <v>7.16</v>
      </c>
      <c r="F7" t="n">
        <v>4.37</v>
      </c>
      <c r="G7" t="n">
        <v>15.41</v>
      </c>
      <c r="H7" t="n">
        <v>0.26</v>
      </c>
      <c r="I7" t="n">
        <v>17</v>
      </c>
      <c r="J7" t="n">
        <v>152.18</v>
      </c>
      <c r="K7" t="n">
        <v>49.1</v>
      </c>
      <c r="L7" t="n">
        <v>2.25</v>
      </c>
      <c r="M7" t="n">
        <v>15</v>
      </c>
      <c r="N7" t="n">
        <v>25.83</v>
      </c>
      <c r="O7" t="n">
        <v>19002.56</v>
      </c>
      <c r="P7" t="n">
        <v>49.37</v>
      </c>
      <c r="Q7" t="n">
        <v>203.6</v>
      </c>
      <c r="R7" t="n">
        <v>24.33</v>
      </c>
      <c r="S7" t="n">
        <v>13.05</v>
      </c>
      <c r="T7" t="n">
        <v>5283.99</v>
      </c>
      <c r="U7" t="n">
        <v>0.54</v>
      </c>
      <c r="V7" t="n">
        <v>0.86</v>
      </c>
      <c r="W7" t="n">
        <v>0.08</v>
      </c>
      <c r="X7" t="n">
        <v>0.33</v>
      </c>
      <c r="Y7" t="n">
        <v>1</v>
      </c>
      <c r="Z7" t="n">
        <v>10</v>
      </c>
      <c r="AA7" t="n">
        <v>98.89065869584304</v>
      </c>
      <c r="AB7" t="n">
        <v>135.3065619755502</v>
      </c>
      <c r="AC7" t="n">
        <v>122.3930936045923</v>
      </c>
      <c r="AD7" t="n">
        <v>98890.65869584304</v>
      </c>
      <c r="AE7" t="n">
        <v>135306.5619755502</v>
      </c>
      <c r="AF7" t="n">
        <v>3.403522174190622e-06</v>
      </c>
      <c r="AG7" t="n">
        <v>7</v>
      </c>
      <c r="AH7" t="n">
        <v>122393.0936045923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14.1526</v>
      </c>
      <c r="E8" t="n">
        <v>7.07</v>
      </c>
      <c r="F8" t="n">
        <v>4.33</v>
      </c>
      <c r="G8" t="n">
        <v>17.32</v>
      </c>
      <c r="H8" t="n">
        <v>0.29</v>
      </c>
      <c r="I8" t="n">
        <v>15</v>
      </c>
      <c r="J8" t="n">
        <v>152.53</v>
      </c>
      <c r="K8" t="n">
        <v>49.1</v>
      </c>
      <c r="L8" t="n">
        <v>2.5</v>
      </c>
      <c r="M8" t="n">
        <v>13</v>
      </c>
      <c r="N8" t="n">
        <v>25.93</v>
      </c>
      <c r="O8" t="n">
        <v>19045.63</v>
      </c>
      <c r="P8" t="n">
        <v>48.69</v>
      </c>
      <c r="Q8" t="n">
        <v>203.58</v>
      </c>
      <c r="R8" t="n">
        <v>23.05</v>
      </c>
      <c r="S8" t="n">
        <v>13.05</v>
      </c>
      <c r="T8" t="n">
        <v>4655.51</v>
      </c>
      <c r="U8" t="n">
        <v>0.57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98.20094802026165</v>
      </c>
      <c r="AB8" t="n">
        <v>134.3628694013327</v>
      </c>
      <c r="AC8" t="n">
        <v>121.5394657251769</v>
      </c>
      <c r="AD8" t="n">
        <v>98200.94802026165</v>
      </c>
      <c r="AE8" t="n">
        <v>134362.8694013327</v>
      </c>
      <c r="AF8" t="n">
        <v>3.449811850319078e-06</v>
      </c>
      <c r="AG8" t="n">
        <v>7</v>
      </c>
      <c r="AH8" t="n">
        <v>121539.4657251769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14.2716</v>
      </c>
      <c r="E9" t="n">
        <v>7.01</v>
      </c>
      <c r="F9" t="n">
        <v>4.3</v>
      </c>
      <c r="G9" t="n">
        <v>18.44</v>
      </c>
      <c r="H9" t="n">
        <v>0.32</v>
      </c>
      <c r="I9" t="n">
        <v>14</v>
      </c>
      <c r="J9" t="n">
        <v>152.88</v>
      </c>
      <c r="K9" t="n">
        <v>49.1</v>
      </c>
      <c r="L9" t="n">
        <v>2.75</v>
      </c>
      <c r="M9" t="n">
        <v>12</v>
      </c>
      <c r="N9" t="n">
        <v>26.03</v>
      </c>
      <c r="O9" t="n">
        <v>19088.72</v>
      </c>
      <c r="P9" t="n">
        <v>48.17</v>
      </c>
      <c r="Q9" t="n">
        <v>203.56</v>
      </c>
      <c r="R9" t="n">
        <v>22.27</v>
      </c>
      <c r="S9" t="n">
        <v>13.05</v>
      </c>
      <c r="T9" t="n">
        <v>4270.27</v>
      </c>
      <c r="U9" t="n">
        <v>0.59</v>
      </c>
      <c r="V9" t="n">
        <v>0.87</v>
      </c>
      <c r="W9" t="n">
        <v>0.07000000000000001</v>
      </c>
      <c r="X9" t="n">
        <v>0.26</v>
      </c>
      <c r="Y9" t="n">
        <v>1</v>
      </c>
      <c r="Z9" t="n">
        <v>10</v>
      </c>
      <c r="AA9" t="n">
        <v>97.73393268295595</v>
      </c>
      <c r="AB9" t="n">
        <v>133.7238784135688</v>
      </c>
      <c r="AC9" t="n">
        <v>120.9614591404556</v>
      </c>
      <c r="AD9" t="n">
        <v>97733.93268295596</v>
      </c>
      <c r="AE9" t="n">
        <v>133723.8784135688</v>
      </c>
      <c r="AF9" t="n">
        <v>3.478819072326905e-06</v>
      </c>
      <c r="AG9" t="n">
        <v>7</v>
      </c>
      <c r="AH9" t="n">
        <v>120961.4591404556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14.3575</v>
      </c>
      <c r="E10" t="n">
        <v>6.96</v>
      </c>
      <c r="F10" t="n">
        <v>4.29</v>
      </c>
      <c r="G10" t="n">
        <v>19.81</v>
      </c>
      <c r="H10" t="n">
        <v>0.35</v>
      </c>
      <c r="I10" t="n">
        <v>13</v>
      </c>
      <c r="J10" t="n">
        <v>153.23</v>
      </c>
      <c r="K10" t="n">
        <v>49.1</v>
      </c>
      <c r="L10" t="n">
        <v>3</v>
      </c>
      <c r="M10" t="n">
        <v>11</v>
      </c>
      <c r="N10" t="n">
        <v>26.13</v>
      </c>
      <c r="O10" t="n">
        <v>19131.85</v>
      </c>
      <c r="P10" t="n">
        <v>47.78</v>
      </c>
      <c r="Q10" t="n">
        <v>203.56</v>
      </c>
      <c r="R10" t="n">
        <v>21.9</v>
      </c>
      <c r="S10" t="n">
        <v>13.05</v>
      </c>
      <c r="T10" t="n">
        <v>4090.54</v>
      </c>
      <c r="U10" t="n">
        <v>0.6</v>
      </c>
      <c r="V10" t="n">
        <v>0.87</v>
      </c>
      <c r="W10" t="n">
        <v>0.08</v>
      </c>
      <c r="X10" t="n">
        <v>0.25</v>
      </c>
      <c r="Y10" t="n">
        <v>1</v>
      </c>
      <c r="Z10" t="n">
        <v>10</v>
      </c>
      <c r="AA10" t="n">
        <v>97.41572896841241</v>
      </c>
      <c r="AB10" t="n">
        <v>133.2884980531734</v>
      </c>
      <c r="AC10" t="n">
        <v>120.567630870596</v>
      </c>
      <c r="AD10" t="n">
        <v>97415.72896841241</v>
      </c>
      <c r="AE10" t="n">
        <v>133288.4980531734</v>
      </c>
      <c r="AF10" t="n">
        <v>3.499757898969529e-06</v>
      </c>
      <c r="AG10" t="n">
        <v>7</v>
      </c>
      <c r="AH10" t="n">
        <v>120567.630870596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14.4817</v>
      </c>
      <c r="E11" t="n">
        <v>6.91</v>
      </c>
      <c r="F11" t="n">
        <v>4.26</v>
      </c>
      <c r="G11" t="n">
        <v>21.31</v>
      </c>
      <c r="H11" t="n">
        <v>0.37</v>
      </c>
      <c r="I11" t="n">
        <v>12</v>
      </c>
      <c r="J11" t="n">
        <v>153.58</v>
      </c>
      <c r="K11" t="n">
        <v>49.1</v>
      </c>
      <c r="L11" t="n">
        <v>3.25</v>
      </c>
      <c r="M11" t="n">
        <v>10</v>
      </c>
      <c r="N11" t="n">
        <v>26.23</v>
      </c>
      <c r="O11" t="n">
        <v>19175.02</v>
      </c>
      <c r="P11" t="n">
        <v>47.15</v>
      </c>
      <c r="Q11" t="n">
        <v>203.57</v>
      </c>
      <c r="R11" t="n">
        <v>20.98</v>
      </c>
      <c r="S11" t="n">
        <v>13.05</v>
      </c>
      <c r="T11" t="n">
        <v>3635.96</v>
      </c>
      <c r="U11" t="n">
        <v>0.62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86.82415224183642</v>
      </c>
      <c r="AB11" t="n">
        <v>118.7966355084923</v>
      </c>
      <c r="AC11" t="n">
        <v>107.4588513477178</v>
      </c>
      <c r="AD11" t="n">
        <v>86824.15224183642</v>
      </c>
      <c r="AE11" t="n">
        <v>118796.6355084923</v>
      </c>
      <c r="AF11" t="n">
        <v>3.530032663451648e-06</v>
      </c>
      <c r="AG11" t="n">
        <v>6</v>
      </c>
      <c r="AH11" t="n">
        <v>107458.8513477178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14.5985</v>
      </c>
      <c r="E12" t="n">
        <v>6.85</v>
      </c>
      <c r="F12" t="n">
        <v>4.24</v>
      </c>
      <c r="G12" t="n">
        <v>23.11</v>
      </c>
      <c r="H12" t="n">
        <v>0.4</v>
      </c>
      <c r="I12" t="n">
        <v>11</v>
      </c>
      <c r="J12" t="n">
        <v>153.93</v>
      </c>
      <c r="K12" t="n">
        <v>49.1</v>
      </c>
      <c r="L12" t="n">
        <v>3.5</v>
      </c>
      <c r="M12" t="n">
        <v>9</v>
      </c>
      <c r="N12" t="n">
        <v>26.33</v>
      </c>
      <c r="O12" t="n">
        <v>19218.22</v>
      </c>
      <c r="P12" t="n">
        <v>46.68</v>
      </c>
      <c r="Q12" t="n">
        <v>203.56</v>
      </c>
      <c r="R12" t="n">
        <v>20.16</v>
      </c>
      <c r="S12" t="n">
        <v>13.05</v>
      </c>
      <c r="T12" t="n">
        <v>3232.01</v>
      </c>
      <c r="U12" t="n">
        <v>0.65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86.41706658963231</v>
      </c>
      <c r="AB12" t="n">
        <v>118.2396429597954</v>
      </c>
      <c r="AC12" t="n">
        <v>106.9550173861245</v>
      </c>
      <c r="AD12" t="n">
        <v>86417.06658963232</v>
      </c>
      <c r="AE12" t="n">
        <v>118239.6429597954</v>
      </c>
      <c r="AF12" t="n">
        <v>3.558503617489582e-06</v>
      </c>
      <c r="AG12" t="n">
        <v>6</v>
      </c>
      <c r="AH12" t="n">
        <v>106955.0173861245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14.7862</v>
      </c>
      <c r="E13" t="n">
        <v>6.76</v>
      </c>
      <c r="F13" t="n">
        <v>4.18</v>
      </c>
      <c r="G13" t="n">
        <v>25.09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45.86</v>
      </c>
      <c r="Q13" t="n">
        <v>203.56</v>
      </c>
      <c r="R13" t="n">
        <v>18.19</v>
      </c>
      <c r="S13" t="n">
        <v>13.05</v>
      </c>
      <c r="T13" t="n">
        <v>2249.56</v>
      </c>
      <c r="U13" t="n">
        <v>0.72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85.70692861597668</v>
      </c>
      <c r="AB13" t="n">
        <v>117.2680008551639</v>
      </c>
      <c r="AC13" t="n">
        <v>106.0761074402504</v>
      </c>
      <c r="AD13" t="n">
        <v>85706.92861597668</v>
      </c>
      <c r="AE13" t="n">
        <v>117268.0008551639</v>
      </c>
      <c r="AF13" t="n">
        <v>3.604257025648146e-06</v>
      </c>
      <c r="AG13" t="n">
        <v>6</v>
      </c>
      <c r="AH13" t="n">
        <v>106076.1074402504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14.6395</v>
      </c>
      <c r="E14" t="n">
        <v>6.83</v>
      </c>
      <c r="F14" t="n">
        <v>4.25</v>
      </c>
      <c r="G14" t="n">
        <v>25.49</v>
      </c>
      <c r="H14" t="n">
        <v>0.46</v>
      </c>
      <c r="I14" t="n">
        <v>10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46.23</v>
      </c>
      <c r="Q14" t="n">
        <v>203.61</v>
      </c>
      <c r="R14" t="n">
        <v>20.65</v>
      </c>
      <c r="S14" t="n">
        <v>13.05</v>
      </c>
      <c r="T14" t="n">
        <v>3477.78</v>
      </c>
      <c r="U14" t="n">
        <v>0.63</v>
      </c>
      <c r="V14" t="n">
        <v>0.88</v>
      </c>
      <c r="W14" t="n">
        <v>0.07000000000000001</v>
      </c>
      <c r="X14" t="n">
        <v>0.21</v>
      </c>
      <c r="Y14" t="n">
        <v>1</v>
      </c>
      <c r="Z14" t="n">
        <v>10</v>
      </c>
      <c r="AA14" t="n">
        <v>86.1978986063238</v>
      </c>
      <c r="AB14" t="n">
        <v>117.9397676560238</v>
      </c>
      <c r="AC14" t="n">
        <v>106.6837617604671</v>
      </c>
      <c r="AD14" t="n">
        <v>86197.8986063238</v>
      </c>
      <c r="AE14" t="n">
        <v>117939.7676560238</v>
      </c>
      <c r="AF14" t="n">
        <v>3.568497702383035e-06</v>
      </c>
      <c r="AG14" t="n">
        <v>6</v>
      </c>
      <c r="AH14" t="n">
        <v>106683.7617604671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14.7856</v>
      </c>
      <c r="E15" t="n">
        <v>6.76</v>
      </c>
      <c r="F15" t="n">
        <v>4.21</v>
      </c>
      <c r="G15" t="n">
        <v>28.08</v>
      </c>
      <c r="H15" t="n">
        <v>0.49</v>
      </c>
      <c r="I15" t="n">
        <v>9</v>
      </c>
      <c r="J15" t="n">
        <v>154.98</v>
      </c>
      <c r="K15" t="n">
        <v>49.1</v>
      </c>
      <c r="L15" t="n">
        <v>4.25</v>
      </c>
      <c r="M15" t="n">
        <v>7</v>
      </c>
      <c r="N15" t="n">
        <v>26.63</v>
      </c>
      <c r="O15" t="n">
        <v>19348.03</v>
      </c>
      <c r="P15" t="n">
        <v>45.66</v>
      </c>
      <c r="Q15" t="n">
        <v>203.59</v>
      </c>
      <c r="R15" t="n">
        <v>19.39</v>
      </c>
      <c r="S15" t="n">
        <v>13.05</v>
      </c>
      <c r="T15" t="n">
        <v>2853.66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85.68338780563302</v>
      </c>
      <c r="AB15" t="n">
        <v>117.2357912799045</v>
      </c>
      <c r="AC15" t="n">
        <v>106.0469719016473</v>
      </c>
      <c r="AD15" t="n">
        <v>85683.38780563301</v>
      </c>
      <c r="AE15" t="n">
        <v>117235.7912799045</v>
      </c>
      <c r="AF15" t="n">
        <v>3.604110770747267e-06</v>
      </c>
      <c r="AG15" t="n">
        <v>6</v>
      </c>
      <c r="AH15" t="n">
        <v>106046.9719016473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14.7929</v>
      </c>
      <c r="E16" t="n">
        <v>6.76</v>
      </c>
      <c r="F16" t="n">
        <v>4.21</v>
      </c>
      <c r="G16" t="n">
        <v>28.06</v>
      </c>
      <c r="H16" t="n">
        <v>0.51</v>
      </c>
      <c r="I16" t="n">
        <v>9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45.39</v>
      </c>
      <c r="Q16" t="n">
        <v>203.56</v>
      </c>
      <c r="R16" t="n">
        <v>19.26</v>
      </c>
      <c r="S16" t="n">
        <v>13.05</v>
      </c>
      <c r="T16" t="n">
        <v>2789.29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85.57236716318327</v>
      </c>
      <c r="AB16" t="n">
        <v>117.0838879390198</v>
      </c>
      <c r="AC16" t="n">
        <v>105.9095660024189</v>
      </c>
      <c r="AD16" t="n">
        <v>85572.36716318327</v>
      </c>
      <c r="AE16" t="n">
        <v>117083.8879390198</v>
      </c>
      <c r="AF16" t="n">
        <v>3.605890205374637e-06</v>
      </c>
      <c r="AG16" t="n">
        <v>6</v>
      </c>
      <c r="AH16" t="n">
        <v>105909.5660024189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14.9272</v>
      </c>
      <c r="E17" t="n">
        <v>6.7</v>
      </c>
      <c r="F17" t="n">
        <v>4.18</v>
      </c>
      <c r="G17" t="n">
        <v>31.34</v>
      </c>
      <c r="H17" t="n">
        <v>0.54</v>
      </c>
      <c r="I17" t="n">
        <v>8</v>
      </c>
      <c r="J17" t="n">
        <v>155.68</v>
      </c>
      <c r="K17" t="n">
        <v>49.1</v>
      </c>
      <c r="L17" t="n">
        <v>4.75</v>
      </c>
      <c r="M17" t="n">
        <v>6</v>
      </c>
      <c r="N17" t="n">
        <v>26.84</v>
      </c>
      <c r="O17" t="n">
        <v>19434.74</v>
      </c>
      <c r="P17" t="n">
        <v>44.78</v>
      </c>
      <c r="Q17" t="n">
        <v>203.56</v>
      </c>
      <c r="R17" t="n">
        <v>18.29</v>
      </c>
      <c r="S17" t="n">
        <v>13.05</v>
      </c>
      <c r="T17" t="n">
        <v>2309.96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85.08913571174016</v>
      </c>
      <c r="AB17" t="n">
        <v>116.4227093484886</v>
      </c>
      <c r="AC17" t="n">
        <v>105.3114893685978</v>
      </c>
      <c r="AD17" t="n">
        <v>85089.13571174015</v>
      </c>
      <c r="AE17" t="n">
        <v>116422.7093484886</v>
      </c>
      <c r="AF17" t="n">
        <v>3.638626927354898e-06</v>
      </c>
      <c r="AG17" t="n">
        <v>6</v>
      </c>
      <c r="AH17" t="n">
        <v>105311.4893685978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14.9204</v>
      </c>
      <c r="E18" t="n">
        <v>6.7</v>
      </c>
      <c r="F18" t="n">
        <v>4.18</v>
      </c>
      <c r="G18" t="n">
        <v>31.36</v>
      </c>
      <c r="H18" t="n">
        <v>0.57</v>
      </c>
      <c r="I18" t="n">
        <v>8</v>
      </c>
      <c r="J18" t="n">
        <v>156.03</v>
      </c>
      <c r="K18" t="n">
        <v>49.1</v>
      </c>
      <c r="L18" t="n">
        <v>5</v>
      </c>
      <c r="M18" t="n">
        <v>6</v>
      </c>
      <c r="N18" t="n">
        <v>26.94</v>
      </c>
      <c r="O18" t="n">
        <v>19478.15</v>
      </c>
      <c r="P18" t="n">
        <v>44.36</v>
      </c>
      <c r="Q18" t="n">
        <v>203.56</v>
      </c>
      <c r="R18" t="n">
        <v>18.46</v>
      </c>
      <c r="S18" t="n">
        <v>13.05</v>
      </c>
      <c r="T18" t="n">
        <v>2392.54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84.94647709751918</v>
      </c>
      <c r="AB18" t="n">
        <v>116.2275175388577</v>
      </c>
      <c r="AC18" t="n">
        <v>105.1349263913246</v>
      </c>
      <c r="AD18" t="n">
        <v>84946.47709751918</v>
      </c>
      <c r="AE18" t="n">
        <v>116227.5175388577</v>
      </c>
      <c r="AF18" t="n">
        <v>3.636969371811594e-06</v>
      </c>
      <c r="AG18" t="n">
        <v>6</v>
      </c>
      <c r="AH18" t="n">
        <v>105134.9263913246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15.0621</v>
      </c>
      <c r="E19" t="n">
        <v>6.64</v>
      </c>
      <c r="F19" t="n">
        <v>4.15</v>
      </c>
      <c r="G19" t="n">
        <v>35.56</v>
      </c>
      <c r="H19" t="n">
        <v>0.59</v>
      </c>
      <c r="I19" t="n">
        <v>7</v>
      </c>
      <c r="J19" t="n">
        <v>156.39</v>
      </c>
      <c r="K19" t="n">
        <v>49.1</v>
      </c>
      <c r="L19" t="n">
        <v>5.25</v>
      </c>
      <c r="M19" t="n">
        <v>5</v>
      </c>
      <c r="N19" t="n">
        <v>27.04</v>
      </c>
      <c r="O19" t="n">
        <v>19521.59</v>
      </c>
      <c r="P19" t="n">
        <v>43.63</v>
      </c>
      <c r="Q19" t="n">
        <v>203.56</v>
      </c>
      <c r="R19" t="n">
        <v>17.27</v>
      </c>
      <c r="S19" t="n">
        <v>13.05</v>
      </c>
      <c r="T19" t="n">
        <v>1803.28</v>
      </c>
      <c r="U19" t="n">
        <v>0.76</v>
      </c>
      <c r="V19" t="n">
        <v>0.9</v>
      </c>
      <c r="W19" t="n">
        <v>0.07000000000000001</v>
      </c>
      <c r="X19" t="n">
        <v>0.11</v>
      </c>
      <c r="Y19" t="n">
        <v>1</v>
      </c>
      <c r="Z19" t="n">
        <v>10</v>
      </c>
      <c r="AA19" t="n">
        <v>84.41851781373076</v>
      </c>
      <c r="AB19" t="n">
        <v>115.505140354859</v>
      </c>
      <c r="AC19" t="n">
        <v>104.4814918719038</v>
      </c>
      <c r="AD19" t="n">
        <v>84418.51781373075</v>
      </c>
      <c r="AE19" t="n">
        <v>115505.140354859</v>
      </c>
      <c r="AF19" t="n">
        <v>3.67150990423604e-06</v>
      </c>
      <c r="AG19" t="n">
        <v>6</v>
      </c>
      <c r="AH19" t="n">
        <v>104481.4918719038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15.0722</v>
      </c>
      <c r="E20" t="n">
        <v>6.63</v>
      </c>
      <c r="F20" t="n">
        <v>4.14</v>
      </c>
      <c r="G20" t="n">
        <v>35.52</v>
      </c>
      <c r="H20" t="n">
        <v>0.62</v>
      </c>
      <c r="I20" t="n">
        <v>7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43.46</v>
      </c>
      <c r="Q20" t="n">
        <v>203.56</v>
      </c>
      <c r="R20" t="n">
        <v>17.25</v>
      </c>
      <c r="S20" t="n">
        <v>13.05</v>
      </c>
      <c r="T20" t="n">
        <v>1796.31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84.32604761008373</v>
      </c>
      <c r="AB20" t="n">
        <v>115.3786185427317</v>
      </c>
      <c r="AC20" t="n">
        <v>104.3670451239514</v>
      </c>
      <c r="AD20" t="n">
        <v>84326.04761008374</v>
      </c>
      <c r="AE20" t="n">
        <v>115378.6185427317</v>
      </c>
      <c r="AF20" t="n">
        <v>3.673971861734183e-06</v>
      </c>
      <c r="AG20" t="n">
        <v>6</v>
      </c>
      <c r="AH20" t="n">
        <v>104367.0451239514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15.0282</v>
      </c>
      <c r="E21" t="n">
        <v>6.65</v>
      </c>
      <c r="F21" t="n">
        <v>4.16</v>
      </c>
      <c r="G21" t="n">
        <v>35.69</v>
      </c>
      <c r="H21" t="n">
        <v>0.65</v>
      </c>
      <c r="I21" t="n">
        <v>7</v>
      </c>
      <c r="J21" t="n">
        <v>157.09</v>
      </c>
      <c r="K21" t="n">
        <v>49.1</v>
      </c>
      <c r="L21" t="n">
        <v>5.75</v>
      </c>
      <c r="M21" t="n">
        <v>5</v>
      </c>
      <c r="N21" t="n">
        <v>27.25</v>
      </c>
      <c r="O21" t="n">
        <v>19608.58</v>
      </c>
      <c r="P21" t="n">
        <v>43.43</v>
      </c>
      <c r="Q21" t="n">
        <v>203.56</v>
      </c>
      <c r="R21" t="n">
        <v>17.87</v>
      </c>
      <c r="S21" t="n">
        <v>13.05</v>
      </c>
      <c r="T21" t="n">
        <v>2105.99</v>
      </c>
      <c r="U21" t="n">
        <v>0.73</v>
      </c>
      <c r="V21" t="n">
        <v>0.9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84.41280126513617</v>
      </c>
      <c r="AB21" t="n">
        <v>115.4973187208755</v>
      </c>
      <c r="AC21" t="n">
        <v>104.47441672369</v>
      </c>
      <c r="AD21" t="n">
        <v>84412.80126513616</v>
      </c>
      <c r="AE21" t="n">
        <v>115497.3187208755</v>
      </c>
      <c r="AF21" t="n">
        <v>3.663246502336332e-06</v>
      </c>
      <c r="AG21" t="n">
        <v>6</v>
      </c>
      <c r="AH21" t="n">
        <v>104474.41672369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15.0163</v>
      </c>
      <c r="E22" t="n">
        <v>6.66</v>
      </c>
      <c r="F22" t="n">
        <v>4.17</v>
      </c>
      <c r="G22" t="n">
        <v>35.74</v>
      </c>
      <c r="H22" t="n">
        <v>0.67</v>
      </c>
      <c r="I22" t="n">
        <v>7</v>
      </c>
      <c r="J22" t="n">
        <v>157.44</v>
      </c>
      <c r="K22" t="n">
        <v>49.1</v>
      </c>
      <c r="L22" t="n">
        <v>6</v>
      </c>
      <c r="M22" t="n">
        <v>5</v>
      </c>
      <c r="N22" t="n">
        <v>27.35</v>
      </c>
      <c r="O22" t="n">
        <v>19652.13</v>
      </c>
      <c r="P22" t="n">
        <v>43</v>
      </c>
      <c r="Q22" t="n">
        <v>203.56</v>
      </c>
      <c r="R22" t="n">
        <v>18.09</v>
      </c>
      <c r="S22" t="n">
        <v>13.05</v>
      </c>
      <c r="T22" t="n">
        <v>2216.06</v>
      </c>
      <c r="U22" t="n">
        <v>0.72</v>
      </c>
      <c r="V22" t="n">
        <v>0.9</v>
      </c>
      <c r="W22" t="n">
        <v>0.06</v>
      </c>
      <c r="X22" t="n">
        <v>0.13</v>
      </c>
      <c r="Y22" t="n">
        <v>1</v>
      </c>
      <c r="Z22" t="n">
        <v>10</v>
      </c>
      <c r="AA22" t="n">
        <v>84.29085805384442</v>
      </c>
      <c r="AB22" t="n">
        <v>115.3304706394315</v>
      </c>
      <c r="AC22" t="n">
        <v>104.3234923889661</v>
      </c>
      <c r="AD22" t="n">
        <v>84290.85805384442</v>
      </c>
      <c r="AE22" t="n">
        <v>115330.4706394315</v>
      </c>
      <c r="AF22" t="n">
        <v>3.660345780135549e-06</v>
      </c>
      <c r="AG22" t="n">
        <v>6</v>
      </c>
      <c r="AH22" t="n">
        <v>104323.4923889661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15.1617</v>
      </c>
      <c r="E23" t="n">
        <v>6.6</v>
      </c>
      <c r="F23" t="n">
        <v>4.14</v>
      </c>
      <c r="G23" t="n">
        <v>41.36</v>
      </c>
      <c r="H23" t="n">
        <v>0.7</v>
      </c>
      <c r="I23" t="n">
        <v>6</v>
      </c>
      <c r="J23" t="n">
        <v>157.8</v>
      </c>
      <c r="K23" t="n">
        <v>49.1</v>
      </c>
      <c r="L23" t="n">
        <v>6.25</v>
      </c>
      <c r="M23" t="n">
        <v>4</v>
      </c>
      <c r="N23" t="n">
        <v>27.45</v>
      </c>
      <c r="O23" t="n">
        <v>19695.71</v>
      </c>
      <c r="P23" t="n">
        <v>42.22</v>
      </c>
      <c r="Q23" t="n">
        <v>203.56</v>
      </c>
      <c r="R23" t="n">
        <v>17</v>
      </c>
      <c r="S23" t="n">
        <v>13.05</v>
      </c>
      <c r="T23" t="n">
        <v>1675.46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83.74910488930328</v>
      </c>
      <c r="AB23" t="n">
        <v>114.5892200592438</v>
      </c>
      <c r="AC23" t="n">
        <v>103.6529857237996</v>
      </c>
      <c r="AD23" t="n">
        <v>83749.10488930329</v>
      </c>
      <c r="AE23" t="n">
        <v>114589.2200592438</v>
      </c>
      <c r="AF23" t="n">
        <v>3.695788217782087e-06</v>
      </c>
      <c r="AG23" t="n">
        <v>6</v>
      </c>
      <c r="AH23" t="n">
        <v>103652.9857237996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15.1534</v>
      </c>
      <c r="E24" t="n">
        <v>6.6</v>
      </c>
      <c r="F24" t="n">
        <v>4.14</v>
      </c>
      <c r="G24" t="n">
        <v>41.39</v>
      </c>
      <c r="H24" t="n">
        <v>0.73</v>
      </c>
      <c r="I24" t="n">
        <v>6</v>
      </c>
      <c r="J24" t="n">
        <v>158.15</v>
      </c>
      <c r="K24" t="n">
        <v>49.1</v>
      </c>
      <c r="L24" t="n">
        <v>6.5</v>
      </c>
      <c r="M24" t="n">
        <v>4</v>
      </c>
      <c r="N24" t="n">
        <v>27.56</v>
      </c>
      <c r="O24" t="n">
        <v>19739.33</v>
      </c>
      <c r="P24" t="n">
        <v>42.26</v>
      </c>
      <c r="Q24" t="n">
        <v>203.57</v>
      </c>
      <c r="R24" t="n">
        <v>17.14</v>
      </c>
      <c r="S24" t="n">
        <v>13.05</v>
      </c>
      <c r="T24" t="n">
        <v>1743.87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83.7753900326272</v>
      </c>
      <c r="AB24" t="n">
        <v>114.6251845519583</v>
      </c>
      <c r="AC24" t="n">
        <v>103.6855178158059</v>
      </c>
      <c r="AD24" t="n">
        <v>83775.3900326272</v>
      </c>
      <c r="AE24" t="n">
        <v>114625.1845519583</v>
      </c>
      <c r="AF24" t="n">
        <v>3.693765024986583e-06</v>
      </c>
      <c r="AG24" t="n">
        <v>6</v>
      </c>
      <c r="AH24" t="n">
        <v>103685.5178158059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15.1694</v>
      </c>
      <c r="E25" t="n">
        <v>6.59</v>
      </c>
      <c r="F25" t="n">
        <v>4.13</v>
      </c>
      <c r="G25" t="n">
        <v>41.33</v>
      </c>
      <c r="H25" t="n">
        <v>0.75</v>
      </c>
      <c r="I25" t="n">
        <v>6</v>
      </c>
      <c r="J25" t="n">
        <v>158.51</v>
      </c>
      <c r="K25" t="n">
        <v>49.1</v>
      </c>
      <c r="L25" t="n">
        <v>6.75</v>
      </c>
      <c r="M25" t="n">
        <v>4</v>
      </c>
      <c r="N25" t="n">
        <v>27.66</v>
      </c>
      <c r="O25" t="n">
        <v>19782.99</v>
      </c>
      <c r="P25" t="n">
        <v>42.04</v>
      </c>
      <c r="Q25" t="n">
        <v>203.58</v>
      </c>
      <c r="R25" t="n">
        <v>16.74</v>
      </c>
      <c r="S25" t="n">
        <v>13.05</v>
      </c>
      <c r="T25" t="n">
        <v>1547.03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83.65752860527577</v>
      </c>
      <c r="AB25" t="n">
        <v>114.463921347377</v>
      </c>
      <c r="AC25" t="n">
        <v>103.5396453451354</v>
      </c>
      <c r="AD25" t="n">
        <v>83657.52860527577</v>
      </c>
      <c r="AE25" t="n">
        <v>114463.9213473769</v>
      </c>
      <c r="AF25" t="n">
        <v>3.697665155676711e-06</v>
      </c>
      <c r="AG25" t="n">
        <v>6</v>
      </c>
      <c r="AH25" t="n">
        <v>103539.6453451354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15.1719</v>
      </c>
      <c r="E26" t="n">
        <v>6.59</v>
      </c>
      <c r="F26" t="n">
        <v>4.13</v>
      </c>
      <c r="G26" t="n">
        <v>41.31</v>
      </c>
      <c r="H26" t="n">
        <v>0.78</v>
      </c>
      <c r="I26" t="n">
        <v>6</v>
      </c>
      <c r="J26" t="n">
        <v>158.86</v>
      </c>
      <c r="K26" t="n">
        <v>49.1</v>
      </c>
      <c r="L26" t="n">
        <v>7</v>
      </c>
      <c r="M26" t="n">
        <v>4</v>
      </c>
      <c r="N26" t="n">
        <v>27.77</v>
      </c>
      <c r="O26" t="n">
        <v>19826.68</v>
      </c>
      <c r="P26" t="n">
        <v>41.47</v>
      </c>
      <c r="Q26" t="n">
        <v>203.56</v>
      </c>
      <c r="R26" t="n">
        <v>16.91</v>
      </c>
      <c r="S26" t="n">
        <v>13.05</v>
      </c>
      <c r="T26" t="n">
        <v>1628.54</v>
      </c>
      <c r="U26" t="n">
        <v>0.77</v>
      </c>
      <c r="V26" t="n">
        <v>0.9</v>
      </c>
      <c r="W26" t="n">
        <v>0.06</v>
      </c>
      <c r="X26" t="n">
        <v>0.09</v>
      </c>
      <c r="Y26" t="n">
        <v>1</v>
      </c>
      <c r="Z26" t="n">
        <v>10</v>
      </c>
      <c r="AA26" t="n">
        <v>83.44950625115042</v>
      </c>
      <c r="AB26" t="n">
        <v>114.1792959851642</v>
      </c>
      <c r="AC26" t="n">
        <v>103.282184228018</v>
      </c>
      <c r="AD26" t="n">
        <v>83449.50625115042</v>
      </c>
      <c r="AE26" t="n">
        <v>114179.2959851642</v>
      </c>
      <c r="AF26" t="n">
        <v>3.698274551097044e-06</v>
      </c>
      <c r="AG26" t="n">
        <v>6</v>
      </c>
      <c r="AH26" t="n">
        <v>103282.184228018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15.1369</v>
      </c>
      <c r="E27" t="n">
        <v>6.61</v>
      </c>
      <c r="F27" t="n">
        <v>4.15</v>
      </c>
      <c r="G27" t="n">
        <v>41.47</v>
      </c>
      <c r="H27" t="n">
        <v>0.8100000000000001</v>
      </c>
      <c r="I27" t="n">
        <v>6</v>
      </c>
      <c r="J27" t="n">
        <v>159.22</v>
      </c>
      <c r="K27" t="n">
        <v>49.1</v>
      </c>
      <c r="L27" t="n">
        <v>7.25</v>
      </c>
      <c r="M27" t="n">
        <v>4</v>
      </c>
      <c r="N27" t="n">
        <v>27.87</v>
      </c>
      <c r="O27" t="n">
        <v>19870.53</v>
      </c>
      <c r="P27" t="n">
        <v>41.09</v>
      </c>
      <c r="Q27" t="n">
        <v>203.56</v>
      </c>
      <c r="R27" t="n">
        <v>17.4</v>
      </c>
      <c r="S27" t="n">
        <v>13.05</v>
      </c>
      <c r="T27" t="n">
        <v>1873.6</v>
      </c>
      <c r="U27" t="n">
        <v>0.75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83.39449693384104</v>
      </c>
      <c r="AB27" t="n">
        <v>114.1040298103818</v>
      </c>
      <c r="AC27" t="n">
        <v>103.21410135132</v>
      </c>
      <c r="AD27" t="n">
        <v>83394.49693384104</v>
      </c>
      <c r="AE27" t="n">
        <v>114104.0298103818</v>
      </c>
      <c r="AF27" t="n">
        <v>3.689743015212389e-06</v>
      </c>
      <c r="AG27" t="n">
        <v>6</v>
      </c>
      <c r="AH27" t="n">
        <v>103214.10135132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15.2685</v>
      </c>
      <c r="E28" t="n">
        <v>6.55</v>
      </c>
      <c r="F28" t="n">
        <v>4.12</v>
      </c>
      <c r="G28" t="n">
        <v>49.44</v>
      </c>
      <c r="H28" t="n">
        <v>0.83</v>
      </c>
      <c r="I28" t="n">
        <v>5</v>
      </c>
      <c r="J28" t="n">
        <v>159.57</v>
      </c>
      <c r="K28" t="n">
        <v>49.1</v>
      </c>
      <c r="L28" t="n">
        <v>7.5</v>
      </c>
      <c r="M28" t="n">
        <v>3</v>
      </c>
      <c r="N28" t="n">
        <v>27.98</v>
      </c>
      <c r="O28" t="n">
        <v>19914.3</v>
      </c>
      <c r="P28" t="n">
        <v>40.63</v>
      </c>
      <c r="Q28" t="n">
        <v>203.57</v>
      </c>
      <c r="R28" t="n">
        <v>16.55</v>
      </c>
      <c r="S28" t="n">
        <v>13.05</v>
      </c>
      <c r="T28" t="n">
        <v>1454.04</v>
      </c>
      <c r="U28" t="n">
        <v>0.79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82.99847186644406</v>
      </c>
      <c r="AB28" t="n">
        <v>113.5621708417766</v>
      </c>
      <c r="AC28" t="n">
        <v>102.7239566421745</v>
      </c>
      <c r="AD28" t="n">
        <v>82998.47186644406</v>
      </c>
      <c r="AE28" t="n">
        <v>113562.1708417766</v>
      </c>
      <c r="AF28" t="n">
        <v>3.721821590138691e-06</v>
      </c>
      <c r="AG28" t="n">
        <v>6</v>
      </c>
      <c r="AH28" t="n">
        <v>102723.9566421745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15.2782</v>
      </c>
      <c r="E29" t="n">
        <v>6.55</v>
      </c>
      <c r="F29" t="n">
        <v>4.12</v>
      </c>
      <c r="G29" t="n">
        <v>49.39</v>
      </c>
      <c r="H29" t="n">
        <v>0.86</v>
      </c>
      <c r="I29" t="n">
        <v>5</v>
      </c>
      <c r="J29" t="n">
        <v>159.92</v>
      </c>
      <c r="K29" t="n">
        <v>49.1</v>
      </c>
      <c r="L29" t="n">
        <v>7.75</v>
      </c>
      <c r="M29" t="n">
        <v>3</v>
      </c>
      <c r="N29" t="n">
        <v>28.08</v>
      </c>
      <c r="O29" t="n">
        <v>19958.1</v>
      </c>
      <c r="P29" t="n">
        <v>40.73</v>
      </c>
      <c r="Q29" t="n">
        <v>203.56</v>
      </c>
      <c r="R29" t="n">
        <v>16.36</v>
      </c>
      <c r="S29" t="n">
        <v>13.05</v>
      </c>
      <c r="T29" t="n">
        <v>1358.94</v>
      </c>
      <c r="U29" t="n">
        <v>0.8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83.02075054967091</v>
      </c>
      <c r="AB29" t="n">
        <v>113.5926535190337</v>
      </c>
      <c r="AC29" t="n">
        <v>102.7515300954969</v>
      </c>
      <c r="AD29" t="n">
        <v>83020.75054967091</v>
      </c>
      <c r="AE29" t="n">
        <v>113592.6535190337</v>
      </c>
      <c r="AF29" t="n">
        <v>3.724186044369581e-06</v>
      </c>
      <c r="AG29" t="n">
        <v>6</v>
      </c>
      <c r="AH29" t="n">
        <v>102751.5300954969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15.2821</v>
      </c>
      <c r="E30" t="n">
        <v>6.54</v>
      </c>
      <c r="F30" t="n">
        <v>4.11</v>
      </c>
      <c r="G30" t="n">
        <v>49.37</v>
      </c>
      <c r="H30" t="n">
        <v>0.88</v>
      </c>
      <c r="I30" t="n">
        <v>5</v>
      </c>
      <c r="J30" t="n">
        <v>160.28</v>
      </c>
      <c r="K30" t="n">
        <v>49.1</v>
      </c>
      <c r="L30" t="n">
        <v>8</v>
      </c>
      <c r="M30" t="n">
        <v>3</v>
      </c>
      <c r="N30" t="n">
        <v>28.19</v>
      </c>
      <c r="O30" t="n">
        <v>20001.93</v>
      </c>
      <c r="P30" t="n">
        <v>40.58</v>
      </c>
      <c r="Q30" t="n">
        <v>203.56</v>
      </c>
      <c r="R30" t="n">
        <v>16.26</v>
      </c>
      <c r="S30" t="n">
        <v>13.05</v>
      </c>
      <c r="T30" t="n">
        <v>1310.34</v>
      </c>
      <c r="U30" t="n">
        <v>0.8</v>
      </c>
      <c r="V30" t="n">
        <v>0.91</v>
      </c>
      <c r="W30" t="n">
        <v>0.06</v>
      </c>
      <c r="X30" t="n">
        <v>0.07000000000000001</v>
      </c>
      <c r="Y30" t="n">
        <v>1</v>
      </c>
      <c r="Z30" t="n">
        <v>10</v>
      </c>
      <c r="AA30" t="n">
        <v>82.9461299518732</v>
      </c>
      <c r="AB30" t="n">
        <v>113.4905543250985</v>
      </c>
      <c r="AC30" t="n">
        <v>102.6591751053337</v>
      </c>
      <c r="AD30" t="n">
        <v>82946.1299518732</v>
      </c>
      <c r="AE30" t="n">
        <v>113490.5543250985</v>
      </c>
      <c r="AF30" t="n">
        <v>3.7251367012253e-06</v>
      </c>
      <c r="AG30" t="n">
        <v>6</v>
      </c>
      <c r="AH30" t="n">
        <v>102659.1751053337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15.3048</v>
      </c>
      <c r="E31" t="n">
        <v>6.53</v>
      </c>
      <c r="F31" t="n">
        <v>4.1</v>
      </c>
      <c r="G31" t="n">
        <v>49.26</v>
      </c>
      <c r="H31" t="n">
        <v>0.91</v>
      </c>
      <c r="I31" t="n">
        <v>5</v>
      </c>
      <c r="J31" t="n">
        <v>160.64</v>
      </c>
      <c r="K31" t="n">
        <v>49.1</v>
      </c>
      <c r="L31" t="n">
        <v>8.25</v>
      </c>
      <c r="M31" t="n">
        <v>3</v>
      </c>
      <c r="N31" t="n">
        <v>28.29</v>
      </c>
      <c r="O31" t="n">
        <v>20045.81</v>
      </c>
      <c r="P31" t="n">
        <v>40.13</v>
      </c>
      <c r="Q31" t="n">
        <v>203.56</v>
      </c>
      <c r="R31" t="n">
        <v>16.02</v>
      </c>
      <c r="S31" t="n">
        <v>13.05</v>
      </c>
      <c r="T31" t="n">
        <v>1189.88</v>
      </c>
      <c r="U31" t="n">
        <v>0.8100000000000001</v>
      </c>
      <c r="V31" t="n">
        <v>0.91</v>
      </c>
      <c r="W31" t="n">
        <v>0.06</v>
      </c>
      <c r="X31" t="n">
        <v>0.06</v>
      </c>
      <c r="Y31" t="n">
        <v>1</v>
      </c>
      <c r="Z31" t="n">
        <v>10</v>
      </c>
      <c r="AA31" t="n">
        <v>82.73922100582256</v>
      </c>
      <c r="AB31" t="n">
        <v>113.2074523769336</v>
      </c>
      <c r="AC31" t="n">
        <v>102.4030920097656</v>
      </c>
      <c r="AD31" t="n">
        <v>82739.22100582256</v>
      </c>
      <c r="AE31" t="n">
        <v>113207.4523769337</v>
      </c>
      <c r="AF31" t="n">
        <v>3.73067001164192e-06</v>
      </c>
      <c r="AG31" t="n">
        <v>6</v>
      </c>
      <c r="AH31" t="n">
        <v>102403.0920097656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15.2439</v>
      </c>
      <c r="E32" t="n">
        <v>6.56</v>
      </c>
      <c r="F32" t="n">
        <v>4.13</v>
      </c>
      <c r="G32" t="n">
        <v>49.57</v>
      </c>
      <c r="H32" t="n">
        <v>0.9399999999999999</v>
      </c>
      <c r="I32" t="n">
        <v>5</v>
      </c>
      <c r="J32" t="n">
        <v>160.99</v>
      </c>
      <c r="K32" t="n">
        <v>49.1</v>
      </c>
      <c r="L32" t="n">
        <v>8.5</v>
      </c>
      <c r="M32" t="n">
        <v>3</v>
      </c>
      <c r="N32" t="n">
        <v>28.4</v>
      </c>
      <c r="O32" t="n">
        <v>20089.72</v>
      </c>
      <c r="P32" t="n">
        <v>39.84</v>
      </c>
      <c r="Q32" t="n">
        <v>203.56</v>
      </c>
      <c r="R32" t="n">
        <v>16.88</v>
      </c>
      <c r="S32" t="n">
        <v>13.05</v>
      </c>
      <c r="T32" t="n">
        <v>1617.76</v>
      </c>
      <c r="U32" t="n">
        <v>0.77</v>
      </c>
      <c r="V32" t="n">
        <v>0.9</v>
      </c>
      <c r="W32" t="n">
        <v>0.06</v>
      </c>
      <c r="X32" t="n">
        <v>0.09</v>
      </c>
      <c r="Y32" t="n">
        <v>1</v>
      </c>
      <c r="Z32" t="n">
        <v>10</v>
      </c>
      <c r="AA32" t="n">
        <v>82.76623356957774</v>
      </c>
      <c r="AB32" t="n">
        <v>113.2444121583736</v>
      </c>
      <c r="AC32" t="n">
        <v>102.4365244015383</v>
      </c>
      <c r="AD32" t="n">
        <v>82766.23356957773</v>
      </c>
      <c r="AE32" t="n">
        <v>113244.4121583737</v>
      </c>
      <c r="AF32" t="n">
        <v>3.715825139202619e-06</v>
      </c>
      <c r="AG32" t="n">
        <v>6</v>
      </c>
      <c r="AH32" t="n">
        <v>102436.5244015383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15.2594</v>
      </c>
      <c r="E33" t="n">
        <v>6.55</v>
      </c>
      <c r="F33" t="n">
        <v>4.12</v>
      </c>
      <c r="G33" t="n">
        <v>49.49</v>
      </c>
      <c r="H33" t="n">
        <v>0.96</v>
      </c>
      <c r="I33" t="n">
        <v>5</v>
      </c>
      <c r="J33" t="n">
        <v>161.35</v>
      </c>
      <c r="K33" t="n">
        <v>49.1</v>
      </c>
      <c r="L33" t="n">
        <v>8.75</v>
      </c>
      <c r="M33" t="n">
        <v>3</v>
      </c>
      <c r="N33" t="n">
        <v>28.5</v>
      </c>
      <c r="O33" t="n">
        <v>20133.66</v>
      </c>
      <c r="P33" t="n">
        <v>39.19</v>
      </c>
      <c r="Q33" t="n">
        <v>203.59</v>
      </c>
      <c r="R33" t="n">
        <v>16.66</v>
      </c>
      <c r="S33" t="n">
        <v>13.05</v>
      </c>
      <c r="T33" t="n">
        <v>1512.27</v>
      </c>
      <c r="U33" t="n">
        <v>0.78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82.49745544791578</v>
      </c>
      <c r="AB33" t="n">
        <v>112.8766580746621</v>
      </c>
      <c r="AC33" t="n">
        <v>102.10386825143</v>
      </c>
      <c r="AD33" t="n">
        <v>82497.45544791578</v>
      </c>
      <c r="AE33" t="n">
        <v>112876.6580746621</v>
      </c>
      <c r="AF33" t="n">
        <v>3.719603390808681e-06</v>
      </c>
      <c r="AG33" t="n">
        <v>6</v>
      </c>
      <c r="AH33" t="n">
        <v>102103.86825143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15.2575</v>
      </c>
      <c r="E34" t="n">
        <v>6.55</v>
      </c>
      <c r="F34" t="n">
        <v>4.12</v>
      </c>
      <c r="G34" t="n">
        <v>49.5</v>
      </c>
      <c r="H34" t="n">
        <v>0.99</v>
      </c>
      <c r="I34" t="n">
        <v>5</v>
      </c>
      <c r="J34" t="n">
        <v>161.71</v>
      </c>
      <c r="K34" t="n">
        <v>49.1</v>
      </c>
      <c r="L34" t="n">
        <v>9</v>
      </c>
      <c r="M34" t="n">
        <v>3</v>
      </c>
      <c r="N34" t="n">
        <v>28.61</v>
      </c>
      <c r="O34" t="n">
        <v>20177.64</v>
      </c>
      <c r="P34" t="n">
        <v>38.75</v>
      </c>
      <c r="Q34" t="n">
        <v>203.56</v>
      </c>
      <c r="R34" t="n">
        <v>16.67</v>
      </c>
      <c r="S34" t="n">
        <v>13.05</v>
      </c>
      <c r="T34" t="n">
        <v>1515.25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82.3430729704322</v>
      </c>
      <c r="AB34" t="n">
        <v>112.665425158095</v>
      </c>
      <c r="AC34" t="n">
        <v>101.9127951079527</v>
      </c>
      <c r="AD34" t="n">
        <v>82343.0729704322</v>
      </c>
      <c r="AE34" t="n">
        <v>112665.425158095</v>
      </c>
      <c r="AF34" t="n">
        <v>3.719140250289229e-06</v>
      </c>
      <c r="AG34" t="n">
        <v>6</v>
      </c>
      <c r="AH34" t="n">
        <v>101912.7951079527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15.4242</v>
      </c>
      <c r="E35" t="n">
        <v>6.48</v>
      </c>
      <c r="F35" t="n">
        <v>4.08</v>
      </c>
      <c r="G35" t="n">
        <v>61.27</v>
      </c>
      <c r="H35" t="n">
        <v>1.01</v>
      </c>
      <c r="I35" t="n">
        <v>4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37.78</v>
      </c>
      <c r="Q35" t="n">
        <v>203.56</v>
      </c>
      <c r="R35" t="n">
        <v>15.28</v>
      </c>
      <c r="S35" t="n">
        <v>13.05</v>
      </c>
      <c r="T35" t="n">
        <v>823.27</v>
      </c>
      <c r="U35" t="n">
        <v>0.85</v>
      </c>
      <c r="V35" t="n">
        <v>0.91</v>
      </c>
      <c r="W35" t="n">
        <v>0.06</v>
      </c>
      <c r="X35" t="n">
        <v>0.04</v>
      </c>
      <c r="Y35" t="n">
        <v>1</v>
      </c>
      <c r="Z35" t="n">
        <v>10</v>
      </c>
      <c r="AA35" t="n">
        <v>81.71806207883107</v>
      </c>
      <c r="AB35" t="n">
        <v>111.8102576826722</v>
      </c>
      <c r="AC35" t="n">
        <v>101.1392436161489</v>
      </c>
      <c r="AD35" t="n">
        <v>81718.06207883106</v>
      </c>
      <c r="AE35" t="n">
        <v>111810.2576826722</v>
      </c>
      <c r="AF35" t="n">
        <v>3.759774736917e-06</v>
      </c>
      <c r="AG35" t="n">
        <v>6</v>
      </c>
      <c r="AH35" t="n">
        <v>101139.2436161489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15.3978</v>
      </c>
      <c r="E36" t="n">
        <v>6.49</v>
      </c>
      <c r="F36" t="n">
        <v>4.1</v>
      </c>
      <c r="G36" t="n">
        <v>61.44</v>
      </c>
      <c r="H36" t="n">
        <v>1.04</v>
      </c>
      <c r="I36" t="n">
        <v>4</v>
      </c>
      <c r="J36" t="n">
        <v>162.42</v>
      </c>
      <c r="K36" t="n">
        <v>49.1</v>
      </c>
      <c r="L36" t="n">
        <v>9.5</v>
      </c>
      <c r="M36" t="n">
        <v>1</v>
      </c>
      <c r="N36" t="n">
        <v>28.82</v>
      </c>
      <c r="O36" t="n">
        <v>20265.72</v>
      </c>
      <c r="P36" t="n">
        <v>37.69</v>
      </c>
      <c r="Q36" t="n">
        <v>203.56</v>
      </c>
      <c r="R36" t="n">
        <v>15.71</v>
      </c>
      <c r="S36" t="n">
        <v>13.05</v>
      </c>
      <c r="T36" t="n">
        <v>1041.98</v>
      </c>
      <c r="U36" t="n">
        <v>0.83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81.75152167005569</v>
      </c>
      <c r="AB36" t="n">
        <v>111.8560385715187</v>
      </c>
      <c r="AC36" t="n">
        <v>101.1806552412178</v>
      </c>
      <c r="AD36" t="n">
        <v>81751.52167005569</v>
      </c>
      <c r="AE36" t="n">
        <v>111856.0385715187</v>
      </c>
      <c r="AF36" t="n">
        <v>3.753339521278288e-06</v>
      </c>
      <c r="AG36" t="n">
        <v>6</v>
      </c>
      <c r="AH36" t="n">
        <v>101180.6552412178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15.3872</v>
      </c>
      <c r="E37" t="n">
        <v>6.5</v>
      </c>
      <c r="F37" t="n">
        <v>4.1</v>
      </c>
      <c r="G37" t="n">
        <v>61.5</v>
      </c>
      <c r="H37" t="n">
        <v>1.06</v>
      </c>
      <c r="I37" t="n">
        <v>4</v>
      </c>
      <c r="J37" t="n">
        <v>162.78</v>
      </c>
      <c r="K37" t="n">
        <v>49.1</v>
      </c>
      <c r="L37" t="n">
        <v>9.75</v>
      </c>
      <c r="M37" t="n">
        <v>0</v>
      </c>
      <c r="N37" t="n">
        <v>28.93</v>
      </c>
      <c r="O37" t="n">
        <v>20309.81</v>
      </c>
      <c r="P37" t="n">
        <v>37.77</v>
      </c>
      <c r="Q37" t="n">
        <v>203.57</v>
      </c>
      <c r="R37" t="n">
        <v>15.82</v>
      </c>
      <c r="S37" t="n">
        <v>13.05</v>
      </c>
      <c r="T37" t="n">
        <v>1094.88</v>
      </c>
      <c r="U37" t="n">
        <v>0.82</v>
      </c>
      <c r="V37" t="n">
        <v>0.91</v>
      </c>
      <c r="W37" t="n">
        <v>0.06</v>
      </c>
      <c r="X37" t="n">
        <v>0.06</v>
      </c>
      <c r="Y37" t="n">
        <v>1</v>
      </c>
      <c r="Z37" t="n">
        <v>10</v>
      </c>
      <c r="AA37" t="n">
        <v>81.79343102396865</v>
      </c>
      <c r="AB37" t="n">
        <v>111.9133807984526</v>
      </c>
      <c r="AC37" t="n">
        <v>101.2325248064935</v>
      </c>
      <c r="AD37" t="n">
        <v>81793.43102396865</v>
      </c>
      <c r="AE37" t="n">
        <v>111913.3807984526</v>
      </c>
      <c r="AF37" t="n">
        <v>3.750755684696078e-06</v>
      </c>
      <c r="AG37" t="n">
        <v>6</v>
      </c>
      <c r="AH37" t="n">
        <v>101232.5248064935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10.6632</v>
      </c>
      <c r="E2" t="n">
        <v>9.380000000000001</v>
      </c>
      <c r="F2" t="n">
        <v>5.05</v>
      </c>
      <c r="G2" t="n">
        <v>6.06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67.56</v>
      </c>
      <c r="Q2" t="n">
        <v>203.62</v>
      </c>
      <c r="R2" t="n">
        <v>45.51</v>
      </c>
      <c r="S2" t="n">
        <v>13.05</v>
      </c>
      <c r="T2" t="n">
        <v>15710.41</v>
      </c>
      <c r="U2" t="n">
        <v>0.29</v>
      </c>
      <c r="V2" t="n">
        <v>0.74</v>
      </c>
      <c r="W2" t="n">
        <v>0.14</v>
      </c>
      <c r="X2" t="n">
        <v>1.01</v>
      </c>
      <c r="Y2" t="n">
        <v>1</v>
      </c>
      <c r="Z2" t="n">
        <v>10</v>
      </c>
      <c r="AA2" t="n">
        <v>142.3538792905931</v>
      </c>
      <c r="AB2" t="n">
        <v>194.7748578552223</v>
      </c>
      <c r="AC2" t="n">
        <v>176.1858187898049</v>
      </c>
      <c r="AD2" t="n">
        <v>142353.8792905931</v>
      </c>
      <c r="AE2" t="n">
        <v>194774.8578552223</v>
      </c>
      <c r="AF2" t="n">
        <v>2.508848493161581e-06</v>
      </c>
      <c r="AG2" t="n">
        <v>9</v>
      </c>
      <c r="AH2" t="n">
        <v>176185.8187898049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11.5241</v>
      </c>
      <c r="E3" t="n">
        <v>8.68</v>
      </c>
      <c r="F3" t="n">
        <v>4.79</v>
      </c>
      <c r="G3" t="n">
        <v>7.57</v>
      </c>
      <c r="H3" t="n">
        <v>0.12</v>
      </c>
      <c r="I3" t="n">
        <v>38</v>
      </c>
      <c r="J3" t="n">
        <v>186.07</v>
      </c>
      <c r="K3" t="n">
        <v>53.44</v>
      </c>
      <c r="L3" t="n">
        <v>1.25</v>
      </c>
      <c r="M3" t="n">
        <v>36</v>
      </c>
      <c r="N3" t="n">
        <v>36.39</v>
      </c>
      <c r="O3" t="n">
        <v>23182.76</v>
      </c>
      <c r="P3" t="n">
        <v>63.94</v>
      </c>
      <c r="Q3" t="n">
        <v>203.58</v>
      </c>
      <c r="R3" t="n">
        <v>37.61</v>
      </c>
      <c r="S3" t="n">
        <v>13.05</v>
      </c>
      <c r="T3" t="n">
        <v>11819.2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126.103447905467</v>
      </c>
      <c r="AB3" t="n">
        <v>172.5403007156687</v>
      </c>
      <c r="AC3" t="n">
        <v>156.0732965772463</v>
      </c>
      <c r="AD3" t="n">
        <v>126103.447905467</v>
      </c>
      <c r="AE3" t="n">
        <v>172540.3007156687</v>
      </c>
      <c r="AF3" t="n">
        <v>2.711401916877052e-06</v>
      </c>
      <c r="AG3" t="n">
        <v>8</v>
      </c>
      <c r="AH3" t="n">
        <v>156073.2965772463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12.0858</v>
      </c>
      <c r="E4" t="n">
        <v>8.27</v>
      </c>
      <c r="F4" t="n">
        <v>4.65</v>
      </c>
      <c r="G4" t="n">
        <v>9</v>
      </c>
      <c r="H4" t="n">
        <v>0.14</v>
      </c>
      <c r="I4" t="n">
        <v>31</v>
      </c>
      <c r="J4" t="n">
        <v>186.45</v>
      </c>
      <c r="K4" t="n">
        <v>53.44</v>
      </c>
      <c r="L4" t="n">
        <v>1.5</v>
      </c>
      <c r="M4" t="n">
        <v>29</v>
      </c>
      <c r="N4" t="n">
        <v>36.51</v>
      </c>
      <c r="O4" t="n">
        <v>23229.42</v>
      </c>
      <c r="P4" t="n">
        <v>61.79</v>
      </c>
      <c r="Q4" t="n">
        <v>203.61</v>
      </c>
      <c r="R4" t="n">
        <v>33.02</v>
      </c>
      <c r="S4" t="n">
        <v>13.05</v>
      </c>
      <c r="T4" t="n">
        <v>9562.370000000001</v>
      </c>
      <c r="U4" t="n">
        <v>0.4</v>
      </c>
      <c r="V4" t="n">
        <v>0.8</v>
      </c>
      <c r="W4" t="n">
        <v>0.1</v>
      </c>
      <c r="X4" t="n">
        <v>0.61</v>
      </c>
      <c r="Y4" t="n">
        <v>1</v>
      </c>
      <c r="Z4" t="n">
        <v>10</v>
      </c>
      <c r="AA4" t="n">
        <v>122.9093117611999</v>
      </c>
      <c r="AB4" t="n">
        <v>168.1699427277434</v>
      </c>
      <c r="AC4" t="n">
        <v>152.1200394218512</v>
      </c>
      <c r="AD4" t="n">
        <v>122909.3117611999</v>
      </c>
      <c r="AE4" t="n">
        <v>168169.9427277434</v>
      </c>
      <c r="AF4" t="n">
        <v>2.843559261633679e-06</v>
      </c>
      <c r="AG4" t="n">
        <v>8</v>
      </c>
      <c r="AH4" t="n">
        <v>152120.0394218512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12.5335</v>
      </c>
      <c r="E5" t="n">
        <v>7.98</v>
      </c>
      <c r="F5" t="n">
        <v>4.54</v>
      </c>
      <c r="G5" t="n">
        <v>10.48</v>
      </c>
      <c r="H5" t="n">
        <v>0.17</v>
      </c>
      <c r="I5" t="n">
        <v>26</v>
      </c>
      <c r="J5" t="n">
        <v>186.83</v>
      </c>
      <c r="K5" t="n">
        <v>53.44</v>
      </c>
      <c r="L5" t="n">
        <v>1.75</v>
      </c>
      <c r="M5" t="n">
        <v>24</v>
      </c>
      <c r="N5" t="n">
        <v>36.64</v>
      </c>
      <c r="O5" t="n">
        <v>23276.13</v>
      </c>
      <c r="P5" t="n">
        <v>60.11</v>
      </c>
      <c r="Q5" t="n">
        <v>203.64</v>
      </c>
      <c r="R5" t="n">
        <v>29.64</v>
      </c>
      <c r="S5" t="n">
        <v>13.05</v>
      </c>
      <c r="T5" t="n">
        <v>7893.15</v>
      </c>
      <c r="U5" t="n">
        <v>0.44</v>
      </c>
      <c r="V5" t="n">
        <v>0.82</v>
      </c>
      <c r="W5" t="n">
        <v>0.1</v>
      </c>
      <c r="X5" t="n">
        <v>0.5</v>
      </c>
      <c r="Y5" t="n">
        <v>1</v>
      </c>
      <c r="Z5" t="n">
        <v>10</v>
      </c>
      <c r="AA5" t="n">
        <v>110.1638684316883</v>
      </c>
      <c r="AB5" t="n">
        <v>150.731064875039</v>
      </c>
      <c r="AC5" t="n">
        <v>136.3455035957846</v>
      </c>
      <c r="AD5" t="n">
        <v>110163.8684316883</v>
      </c>
      <c r="AE5" t="n">
        <v>150731.064875039</v>
      </c>
      <c r="AF5" t="n">
        <v>2.948894570958125e-06</v>
      </c>
      <c r="AG5" t="n">
        <v>7</v>
      </c>
      <c r="AH5" t="n">
        <v>136345.5035957846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12.81</v>
      </c>
      <c r="E6" t="n">
        <v>7.81</v>
      </c>
      <c r="F6" t="n">
        <v>4.48</v>
      </c>
      <c r="G6" t="n">
        <v>11.69</v>
      </c>
      <c r="H6" t="n">
        <v>0.19</v>
      </c>
      <c r="I6" t="n">
        <v>23</v>
      </c>
      <c r="J6" t="n">
        <v>187.21</v>
      </c>
      <c r="K6" t="n">
        <v>53.44</v>
      </c>
      <c r="L6" t="n">
        <v>2</v>
      </c>
      <c r="M6" t="n">
        <v>21</v>
      </c>
      <c r="N6" t="n">
        <v>36.77</v>
      </c>
      <c r="O6" t="n">
        <v>23322.88</v>
      </c>
      <c r="P6" t="n">
        <v>59.12</v>
      </c>
      <c r="Q6" t="n">
        <v>203.57</v>
      </c>
      <c r="R6" t="n">
        <v>27.76</v>
      </c>
      <c r="S6" t="n">
        <v>13.05</v>
      </c>
      <c r="T6" t="n">
        <v>6967.71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108.8470767457354</v>
      </c>
      <c r="AB6" t="n">
        <v>148.92937239757</v>
      </c>
      <c r="AC6" t="n">
        <v>134.7157621196734</v>
      </c>
      <c r="AD6" t="n">
        <v>108847.0767457354</v>
      </c>
      <c r="AE6" t="n">
        <v>148929.37239757</v>
      </c>
      <c r="AF6" t="n">
        <v>3.01394977093179e-06</v>
      </c>
      <c r="AG6" t="n">
        <v>7</v>
      </c>
      <c r="AH6" t="n">
        <v>134715.7621196734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13.1849</v>
      </c>
      <c r="E7" t="n">
        <v>7.58</v>
      </c>
      <c r="F7" t="n">
        <v>4.37</v>
      </c>
      <c r="G7" t="n">
        <v>13.11</v>
      </c>
      <c r="H7" t="n">
        <v>0.21</v>
      </c>
      <c r="I7" t="n">
        <v>20</v>
      </c>
      <c r="J7" t="n">
        <v>187.59</v>
      </c>
      <c r="K7" t="n">
        <v>53.44</v>
      </c>
      <c r="L7" t="n">
        <v>2.25</v>
      </c>
      <c r="M7" t="n">
        <v>18</v>
      </c>
      <c r="N7" t="n">
        <v>36.9</v>
      </c>
      <c r="O7" t="n">
        <v>23369.68</v>
      </c>
      <c r="P7" t="n">
        <v>57.41</v>
      </c>
      <c r="Q7" t="n">
        <v>203.56</v>
      </c>
      <c r="R7" t="n">
        <v>24.09</v>
      </c>
      <c r="S7" t="n">
        <v>13.05</v>
      </c>
      <c r="T7" t="n">
        <v>5148.63</v>
      </c>
      <c r="U7" t="n">
        <v>0.54</v>
      </c>
      <c r="V7" t="n">
        <v>0.85</v>
      </c>
      <c r="W7" t="n">
        <v>0.09</v>
      </c>
      <c r="X7" t="n">
        <v>0.33</v>
      </c>
      <c r="Y7" t="n">
        <v>1</v>
      </c>
      <c r="Z7" t="n">
        <v>10</v>
      </c>
      <c r="AA7" t="n">
        <v>106.9402713122288</v>
      </c>
      <c r="AB7" t="n">
        <v>146.3203970811289</v>
      </c>
      <c r="AC7" t="n">
        <v>132.3557837457128</v>
      </c>
      <c r="AD7" t="n">
        <v>106940.2713122288</v>
      </c>
      <c r="AE7" t="n">
        <v>146320.3970811289</v>
      </c>
      <c r="AF7" t="n">
        <v>3.102156622541651e-06</v>
      </c>
      <c r="AG7" t="n">
        <v>7</v>
      </c>
      <c r="AH7" t="n">
        <v>132355.7837457127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13.2134</v>
      </c>
      <c r="E8" t="n">
        <v>7.57</v>
      </c>
      <c r="F8" t="n">
        <v>4.43</v>
      </c>
      <c r="G8" t="n">
        <v>14.76</v>
      </c>
      <c r="H8" t="n">
        <v>0.24</v>
      </c>
      <c r="I8" t="n">
        <v>18</v>
      </c>
      <c r="J8" t="n">
        <v>187.97</v>
      </c>
      <c r="K8" t="n">
        <v>53.44</v>
      </c>
      <c r="L8" t="n">
        <v>2.5</v>
      </c>
      <c r="M8" t="n">
        <v>16</v>
      </c>
      <c r="N8" t="n">
        <v>37.03</v>
      </c>
      <c r="O8" t="n">
        <v>23416.52</v>
      </c>
      <c r="P8" t="n">
        <v>58.02</v>
      </c>
      <c r="Q8" t="n">
        <v>203.61</v>
      </c>
      <c r="R8" t="n">
        <v>26.7</v>
      </c>
      <c r="S8" t="n">
        <v>13.05</v>
      </c>
      <c r="T8" t="n">
        <v>6466.82</v>
      </c>
      <c r="U8" t="n">
        <v>0.49</v>
      </c>
      <c r="V8" t="n">
        <v>0.84</v>
      </c>
      <c r="W8" t="n">
        <v>0.07000000000000001</v>
      </c>
      <c r="X8" t="n">
        <v>0.39</v>
      </c>
      <c r="Y8" t="n">
        <v>1</v>
      </c>
      <c r="Z8" t="n">
        <v>10</v>
      </c>
      <c r="AA8" t="n">
        <v>107.2422564356826</v>
      </c>
      <c r="AB8" t="n">
        <v>146.7335864496816</v>
      </c>
      <c r="AC8" t="n">
        <v>132.7295389008458</v>
      </c>
      <c r="AD8" t="n">
        <v>107242.2564356826</v>
      </c>
      <c r="AE8" t="n">
        <v>146733.5864496816</v>
      </c>
      <c r="AF8" t="n">
        <v>3.108862131399696e-06</v>
      </c>
      <c r="AG8" t="n">
        <v>7</v>
      </c>
      <c r="AH8" t="n">
        <v>132729.5389008458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13.4948</v>
      </c>
      <c r="E9" t="n">
        <v>7.41</v>
      </c>
      <c r="F9" t="n">
        <v>4.35</v>
      </c>
      <c r="G9" t="n">
        <v>16.3</v>
      </c>
      <c r="H9" t="n">
        <v>0.26</v>
      </c>
      <c r="I9" t="n">
        <v>16</v>
      </c>
      <c r="J9" t="n">
        <v>188.35</v>
      </c>
      <c r="K9" t="n">
        <v>53.44</v>
      </c>
      <c r="L9" t="n">
        <v>2.75</v>
      </c>
      <c r="M9" t="n">
        <v>14</v>
      </c>
      <c r="N9" t="n">
        <v>37.16</v>
      </c>
      <c r="O9" t="n">
        <v>23463.4</v>
      </c>
      <c r="P9" t="n">
        <v>56.68</v>
      </c>
      <c r="Q9" t="n">
        <v>203.6</v>
      </c>
      <c r="R9" t="n">
        <v>23.59</v>
      </c>
      <c r="S9" t="n">
        <v>13.05</v>
      </c>
      <c r="T9" t="n">
        <v>4921.29</v>
      </c>
      <c r="U9" t="n">
        <v>0.55</v>
      </c>
      <c r="V9" t="n">
        <v>0.86</v>
      </c>
      <c r="W9" t="n">
        <v>0.08</v>
      </c>
      <c r="X9" t="n">
        <v>0.31</v>
      </c>
      <c r="Y9" t="n">
        <v>1</v>
      </c>
      <c r="Z9" t="n">
        <v>10</v>
      </c>
      <c r="AA9" t="n">
        <v>105.8596290525483</v>
      </c>
      <c r="AB9" t="n">
        <v>144.841814666863</v>
      </c>
      <c r="AC9" t="n">
        <v>131.0183151618605</v>
      </c>
      <c r="AD9" t="n">
        <v>105859.6290525483</v>
      </c>
      <c r="AE9" t="n">
        <v>144841.814666863</v>
      </c>
      <c r="AF9" t="n">
        <v>3.175070208334919e-06</v>
      </c>
      <c r="AG9" t="n">
        <v>7</v>
      </c>
      <c r="AH9" t="n">
        <v>131018.3151618605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13.587</v>
      </c>
      <c r="E10" t="n">
        <v>7.36</v>
      </c>
      <c r="F10" t="n">
        <v>4.33</v>
      </c>
      <c r="G10" t="n">
        <v>17.33</v>
      </c>
      <c r="H10" t="n">
        <v>0.28</v>
      </c>
      <c r="I10" t="n">
        <v>15</v>
      </c>
      <c r="J10" t="n">
        <v>188.73</v>
      </c>
      <c r="K10" t="n">
        <v>53.44</v>
      </c>
      <c r="L10" t="n">
        <v>3</v>
      </c>
      <c r="M10" t="n">
        <v>13</v>
      </c>
      <c r="N10" t="n">
        <v>37.29</v>
      </c>
      <c r="O10" t="n">
        <v>23510.33</v>
      </c>
      <c r="P10" t="n">
        <v>56.37</v>
      </c>
      <c r="Q10" t="n">
        <v>203.6</v>
      </c>
      <c r="R10" t="n">
        <v>23.2</v>
      </c>
      <c r="S10" t="n">
        <v>13.05</v>
      </c>
      <c r="T10" t="n">
        <v>4731.87</v>
      </c>
      <c r="U10" t="n">
        <v>0.5600000000000001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105.4829305975371</v>
      </c>
      <c r="AB10" t="n">
        <v>144.326399221954</v>
      </c>
      <c r="AC10" t="n">
        <v>130.5520902436233</v>
      </c>
      <c r="AD10" t="n">
        <v>105482.9305975371</v>
      </c>
      <c r="AE10" t="n">
        <v>144326.399221954</v>
      </c>
      <c r="AF10" t="n">
        <v>3.196763117693225e-06</v>
      </c>
      <c r="AG10" t="n">
        <v>7</v>
      </c>
      <c r="AH10" t="n">
        <v>130552.0902436233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13.7044</v>
      </c>
      <c r="E11" t="n">
        <v>7.3</v>
      </c>
      <c r="F11" t="n">
        <v>4.31</v>
      </c>
      <c r="G11" t="n">
        <v>18.46</v>
      </c>
      <c r="H11" t="n">
        <v>0.3</v>
      </c>
      <c r="I11" t="n">
        <v>14</v>
      </c>
      <c r="J11" t="n">
        <v>189.11</v>
      </c>
      <c r="K11" t="n">
        <v>53.44</v>
      </c>
      <c r="L11" t="n">
        <v>3.25</v>
      </c>
      <c r="M11" t="n">
        <v>12</v>
      </c>
      <c r="N11" t="n">
        <v>37.42</v>
      </c>
      <c r="O11" t="n">
        <v>23557.3</v>
      </c>
      <c r="P11" t="n">
        <v>55.89</v>
      </c>
      <c r="Q11" t="n">
        <v>203.56</v>
      </c>
      <c r="R11" t="n">
        <v>22.39</v>
      </c>
      <c r="S11" t="n">
        <v>13.05</v>
      </c>
      <c r="T11" t="n">
        <v>4331.57</v>
      </c>
      <c r="U11" t="n">
        <v>0.58</v>
      </c>
      <c r="V11" t="n">
        <v>0.87</v>
      </c>
      <c r="W11" t="n">
        <v>0.08</v>
      </c>
      <c r="X11" t="n">
        <v>0.27</v>
      </c>
      <c r="Y11" t="n">
        <v>1</v>
      </c>
      <c r="Z11" t="n">
        <v>10</v>
      </c>
      <c r="AA11" t="n">
        <v>104.9873685278703</v>
      </c>
      <c r="AB11" t="n">
        <v>143.6483493355807</v>
      </c>
      <c r="AC11" t="n">
        <v>129.9387524867562</v>
      </c>
      <c r="AD11" t="n">
        <v>104987.3685278703</v>
      </c>
      <c r="AE11" t="n">
        <v>143648.3493355807</v>
      </c>
      <c r="AF11" t="n">
        <v>3.22438510856812e-06</v>
      </c>
      <c r="AG11" t="n">
        <v>7</v>
      </c>
      <c r="AH11" t="n">
        <v>129938.7524867562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13.8148</v>
      </c>
      <c r="E12" t="n">
        <v>7.24</v>
      </c>
      <c r="F12" t="n">
        <v>4.29</v>
      </c>
      <c r="G12" t="n">
        <v>19.78</v>
      </c>
      <c r="H12" t="n">
        <v>0.33</v>
      </c>
      <c r="I12" t="n">
        <v>13</v>
      </c>
      <c r="J12" t="n">
        <v>189.49</v>
      </c>
      <c r="K12" t="n">
        <v>53.44</v>
      </c>
      <c r="L12" t="n">
        <v>3.5</v>
      </c>
      <c r="M12" t="n">
        <v>11</v>
      </c>
      <c r="N12" t="n">
        <v>37.55</v>
      </c>
      <c r="O12" t="n">
        <v>23604.32</v>
      </c>
      <c r="P12" t="n">
        <v>55.34</v>
      </c>
      <c r="Q12" t="n">
        <v>203.57</v>
      </c>
      <c r="R12" t="n">
        <v>21.66</v>
      </c>
      <c r="S12" t="n">
        <v>13.05</v>
      </c>
      <c r="T12" t="n">
        <v>3969.08</v>
      </c>
      <c r="U12" t="n">
        <v>0.6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104.4878919039962</v>
      </c>
      <c r="AB12" t="n">
        <v>142.9649433834431</v>
      </c>
      <c r="AC12" t="n">
        <v>129.3205698395241</v>
      </c>
      <c r="AD12" t="n">
        <v>104487.8919039962</v>
      </c>
      <c r="AE12" t="n">
        <v>142964.9433834431</v>
      </c>
      <c r="AF12" t="n">
        <v>3.250360132355072e-06</v>
      </c>
      <c r="AG12" t="n">
        <v>7</v>
      </c>
      <c r="AH12" t="n">
        <v>129320.5698395241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13.9362</v>
      </c>
      <c r="E13" t="n">
        <v>7.18</v>
      </c>
      <c r="F13" t="n">
        <v>4.26</v>
      </c>
      <c r="G13" t="n">
        <v>21.3</v>
      </c>
      <c r="H13" t="n">
        <v>0.35</v>
      </c>
      <c r="I13" t="n">
        <v>12</v>
      </c>
      <c r="J13" t="n">
        <v>189.87</v>
      </c>
      <c r="K13" t="n">
        <v>53.44</v>
      </c>
      <c r="L13" t="n">
        <v>3.75</v>
      </c>
      <c r="M13" t="n">
        <v>10</v>
      </c>
      <c r="N13" t="n">
        <v>37.69</v>
      </c>
      <c r="O13" t="n">
        <v>23651.38</v>
      </c>
      <c r="P13" t="n">
        <v>54.74</v>
      </c>
      <c r="Q13" t="n">
        <v>203.58</v>
      </c>
      <c r="R13" t="n">
        <v>20.9</v>
      </c>
      <c r="S13" t="n">
        <v>13.05</v>
      </c>
      <c r="T13" t="n">
        <v>3597.47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103.9343612279131</v>
      </c>
      <c r="AB13" t="n">
        <v>142.2075782923766</v>
      </c>
      <c r="AC13" t="n">
        <v>128.6354866097802</v>
      </c>
      <c r="AD13" t="n">
        <v>103934.3612279131</v>
      </c>
      <c r="AE13" t="n">
        <v>142207.5782923766</v>
      </c>
      <c r="AF13" t="n">
        <v>3.278923247280218e-06</v>
      </c>
      <c r="AG13" t="n">
        <v>7</v>
      </c>
      <c r="AH13" t="n">
        <v>128635.4866097802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14.0576</v>
      </c>
      <c r="E14" t="n">
        <v>7.11</v>
      </c>
      <c r="F14" t="n">
        <v>4.24</v>
      </c>
      <c r="G14" t="n">
        <v>23.1</v>
      </c>
      <c r="H14" t="n">
        <v>0.37</v>
      </c>
      <c r="I14" t="n">
        <v>11</v>
      </c>
      <c r="J14" t="n">
        <v>190.25</v>
      </c>
      <c r="K14" t="n">
        <v>53.44</v>
      </c>
      <c r="L14" t="n">
        <v>4</v>
      </c>
      <c r="M14" t="n">
        <v>9</v>
      </c>
      <c r="N14" t="n">
        <v>37.82</v>
      </c>
      <c r="O14" t="n">
        <v>23698.48</v>
      </c>
      <c r="P14" t="n">
        <v>54.21</v>
      </c>
      <c r="Q14" t="n">
        <v>203.56</v>
      </c>
      <c r="R14" t="n">
        <v>20.04</v>
      </c>
      <c r="S14" t="n">
        <v>13.05</v>
      </c>
      <c r="T14" t="n">
        <v>3171.15</v>
      </c>
      <c r="U14" t="n">
        <v>0.65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103.4364289463827</v>
      </c>
      <c r="AB14" t="n">
        <v>141.5262853775651</v>
      </c>
      <c r="AC14" t="n">
        <v>128.0192153345575</v>
      </c>
      <c r="AD14" t="n">
        <v>103436.4289463827</v>
      </c>
      <c r="AE14" t="n">
        <v>141526.2853775651</v>
      </c>
      <c r="AF14" t="n">
        <v>3.307486362205365e-06</v>
      </c>
      <c r="AG14" t="n">
        <v>7</v>
      </c>
      <c r="AH14" t="n">
        <v>128019.2153345575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14.0652</v>
      </c>
      <c r="E15" t="n">
        <v>7.11</v>
      </c>
      <c r="F15" t="n">
        <v>4.23</v>
      </c>
      <c r="G15" t="n">
        <v>23.08</v>
      </c>
      <c r="H15" t="n">
        <v>0.4</v>
      </c>
      <c r="I15" t="n">
        <v>11</v>
      </c>
      <c r="J15" t="n">
        <v>190.63</v>
      </c>
      <c r="K15" t="n">
        <v>53.44</v>
      </c>
      <c r="L15" t="n">
        <v>4.25</v>
      </c>
      <c r="M15" t="n">
        <v>9</v>
      </c>
      <c r="N15" t="n">
        <v>37.95</v>
      </c>
      <c r="O15" t="n">
        <v>23745.63</v>
      </c>
      <c r="P15" t="n">
        <v>54.08</v>
      </c>
      <c r="Q15" t="n">
        <v>203.56</v>
      </c>
      <c r="R15" t="n">
        <v>19.9</v>
      </c>
      <c r="S15" t="n">
        <v>13.05</v>
      </c>
      <c r="T15" t="n">
        <v>3100.78</v>
      </c>
      <c r="U15" t="n">
        <v>0.66</v>
      </c>
      <c r="V15" t="n">
        <v>0.88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103.3515227511785</v>
      </c>
      <c r="AB15" t="n">
        <v>141.4101129754899</v>
      </c>
      <c r="AC15" t="n">
        <v>127.9141302634873</v>
      </c>
      <c r="AD15" t="n">
        <v>103351.5227511785</v>
      </c>
      <c r="AE15" t="n">
        <v>141410.1129754898</v>
      </c>
      <c r="AF15" t="n">
        <v>3.309274497900843e-06</v>
      </c>
      <c r="AG15" t="n">
        <v>7</v>
      </c>
      <c r="AH15" t="n">
        <v>127914.1302634873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14.227</v>
      </c>
      <c r="E16" t="n">
        <v>7.03</v>
      </c>
      <c r="F16" t="n">
        <v>4.19</v>
      </c>
      <c r="G16" t="n">
        <v>25.13</v>
      </c>
      <c r="H16" t="n">
        <v>0.42</v>
      </c>
      <c r="I16" t="n">
        <v>10</v>
      </c>
      <c r="J16" t="n">
        <v>191.02</v>
      </c>
      <c r="K16" t="n">
        <v>53.44</v>
      </c>
      <c r="L16" t="n">
        <v>4.5</v>
      </c>
      <c r="M16" t="n">
        <v>8</v>
      </c>
      <c r="N16" t="n">
        <v>38.08</v>
      </c>
      <c r="O16" t="n">
        <v>23792.83</v>
      </c>
      <c r="P16" t="n">
        <v>53.28</v>
      </c>
      <c r="Q16" t="n">
        <v>203.56</v>
      </c>
      <c r="R16" t="n">
        <v>18.65</v>
      </c>
      <c r="S16" t="n">
        <v>13.05</v>
      </c>
      <c r="T16" t="n">
        <v>2478.58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102.6416319395116</v>
      </c>
      <c r="AB16" t="n">
        <v>140.4388090487954</v>
      </c>
      <c r="AC16" t="n">
        <v>127.0355262203226</v>
      </c>
      <c r="AD16" t="n">
        <v>102641.6319395116</v>
      </c>
      <c r="AE16" t="n">
        <v>140438.8090487954</v>
      </c>
      <c r="AF16" t="n">
        <v>3.347342965733534e-06</v>
      </c>
      <c r="AG16" t="n">
        <v>7</v>
      </c>
      <c r="AH16" t="n">
        <v>127035.5262203226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14.2693</v>
      </c>
      <c r="E17" t="n">
        <v>7.01</v>
      </c>
      <c r="F17" t="n">
        <v>4.2</v>
      </c>
      <c r="G17" t="n">
        <v>28.03</v>
      </c>
      <c r="H17" t="n">
        <v>0.44</v>
      </c>
      <c r="I17" t="n">
        <v>9</v>
      </c>
      <c r="J17" t="n">
        <v>191.4</v>
      </c>
      <c r="K17" t="n">
        <v>53.44</v>
      </c>
      <c r="L17" t="n">
        <v>4.75</v>
      </c>
      <c r="M17" t="n">
        <v>7</v>
      </c>
      <c r="N17" t="n">
        <v>38.22</v>
      </c>
      <c r="O17" t="n">
        <v>23840.07</v>
      </c>
      <c r="P17" t="n">
        <v>53.1</v>
      </c>
      <c r="Q17" t="n">
        <v>203.61</v>
      </c>
      <c r="R17" t="n">
        <v>19.13</v>
      </c>
      <c r="S17" t="n">
        <v>13.05</v>
      </c>
      <c r="T17" t="n">
        <v>2725.86</v>
      </c>
      <c r="U17" t="n">
        <v>0.68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102.5079836166554</v>
      </c>
      <c r="AB17" t="n">
        <v>140.2559455173157</v>
      </c>
      <c r="AC17" t="n">
        <v>126.8701149276367</v>
      </c>
      <c r="AD17" t="n">
        <v>102507.9836166554</v>
      </c>
      <c r="AE17" t="n">
        <v>140255.9455173157</v>
      </c>
      <c r="AF17" t="n">
        <v>3.357295352564947e-06</v>
      </c>
      <c r="AG17" t="n">
        <v>7</v>
      </c>
      <c r="AH17" t="n">
        <v>126870.1149276368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14.2546</v>
      </c>
      <c r="E18" t="n">
        <v>7.02</v>
      </c>
      <c r="F18" t="n">
        <v>4.21</v>
      </c>
      <c r="G18" t="n">
        <v>28.08</v>
      </c>
      <c r="H18" t="n">
        <v>0.46</v>
      </c>
      <c r="I18" t="n">
        <v>9</v>
      </c>
      <c r="J18" t="n">
        <v>191.78</v>
      </c>
      <c r="K18" t="n">
        <v>53.44</v>
      </c>
      <c r="L18" t="n">
        <v>5</v>
      </c>
      <c r="M18" t="n">
        <v>7</v>
      </c>
      <c r="N18" t="n">
        <v>38.35</v>
      </c>
      <c r="O18" t="n">
        <v>23887.36</v>
      </c>
      <c r="P18" t="n">
        <v>53.31</v>
      </c>
      <c r="Q18" t="n">
        <v>203.58</v>
      </c>
      <c r="R18" t="n">
        <v>19.38</v>
      </c>
      <c r="S18" t="n">
        <v>13.05</v>
      </c>
      <c r="T18" t="n">
        <v>2850.17</v>
      </c>
      <c r="U18" t="n">
        <v>0.67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102.6357981793563</v>
      </c>
      <c r="AB18" t="n">
        <v>140.4308270407835</v>
      </c>
      <c r="AC18" t="n">
        <v>127.0283060039526</v>
      </c>
      <c r="AD18" t="n">
        <v>102635.7981793563</v>
      </c>
      <c r="AE18" t="n">
        <v>140430.8270407835</v>
      </c>
      <c r="AF18" t="n">
        <v>3.353836721680272e-06</v>
      </c>
      <c r="AG18" t="n">
        <v>7</v>
      </c>
      <c r="AH18" t="n">
        <v>127028.3060039525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14.2602</v>
      </c>
      <c r="E19" t="n">
        <v>7.01</v>
      </c>
      <c r="F19" t="n">
        <v>4.21</v>
      </c>
      <c r="G19" t="n">
        <v>28.06</v>
      </c>
      <c r="H19" t="n">
        <v>0.48</v>
      </c>
      <c r="I19" t="n">
        <v>9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53.04</v>
      </c>
      <c r="Q19" t="n">
        <v>203.59</v>
      </c>
      <c r="R19" t="n">
        <v>19.3</v>
      </c>
      <c r="S19" t="n">
        <v>13.05</v>
      </c>
      <c r="T19" t="n">
        <v>2807.64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102.5216808850314</v>
      </c>
      <c r="AB19" t="n">
        <v>140.2746867241886</v>
      </c>
      <c r="AC19" t="n">
        <v>126.8870675000291</v>
      </c>
      <c r="AD19" t="n">
        <v>102521.6808850314</v>
      </c>
      <c r="AE19" t="n">
        <v>140274.6867241886</v>
      </c>
      <c r="AF19" t="n">
        <v>3.355154295350625e-06</v>
      </c>
      <c r="AG19" t="n">
        <v>7</v>
      </c>
      <c r="AH19" t="n">
        <v>126887.0675000291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14.3902</v>
      </c>
      <c r="E20" t="n">
        <v>6.95</v>
      </c>
      <c r="F20" t="n">
        <v>4.18</v>
      </c>
      <c r="G20" t="n">
        <v>31.37</v>
      </c>
      <c r="H20" t="n">
        <v>0.51</v>
      </c>
      <c r="I20" t="n">
        <v>8</v>
      </c>
      <c r="J20" t="n">
        <v>192.55</v>
      </c>
      <c r="K20" t="n">
        <v>53.44</v>
      </c>
      <c r="L20" t="n">
        <v>5.5</v>
      </c>
      <c r="M20" t="n">
        <v>6</v>
      </c>
      <c r="N20" t="n">
        <v>38.62</v>
      </c>
      <c r="O20" t="n">
        <v>23982.06</v>
      </c>
      <c r="P20" t="n">
        <v>52.49</v>
      </c>
      <c r="Q20" t="n">
        <v>203.56</v>
      </c>
      <c r="R20" t="n">
        <v>18.46</v>
      </c>
      <c r="S20" t="n">
        <v>13.05</v>
      </c>
      <c r="T20" t="n">
        <v>2394.87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102.0043156025292</v>
      </c>
      <c r="AB20" t="n">
        <v>139.566804720124</v>
      </c>
      <c r="AC20" t="n">
        <v>126.2467447609136</v>
      </c>
      <c r="AD20" t="n">
        <v>102004.3156025292</v>
      </c>
      <c r="AE20" t="n">
        <v>139566.804720124</v>
      </c>
      <c r="AF20" t="n">
        <v>3.385740826983812e-06</v>
      </c>
      <c r="AG20" t="n">
        <v>7</v>
      </c>
      <c r="AH20" t="n">
        <v>126246.7447609136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14.404</v>
      </c>
      <c r="E21" t="n">
        <v>6.94</v>
      </c>
      <c r="F21" t="n">
        <v>4.18</v>
      </c>
      <c r="G21" t="n">
        <v>31.32</v>
      </c>
      <c r="H21" t="n">
        <v>0.53</v>
      </c>
      <c r="I21" t="n">
        <v>8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52.09</v>
      </c>
      <c r="Q21" t="n">
        <v>203.57</v>
      </c>
      <c r="R21" t="n">
        <v>18.24</v>
      </c>
      <c r="S21" t="n">
        <v>13.05</v>
      </c>
      <c r="T21" t="n">
        <v>2285.06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101.8267647526253</v>
      </c>
      <c r="AB21" t="n">
        <v>139.3238718142949</v>
      </c>
      <c r="AC21" t="n">
        <v>126.0269970306583</v>
      </c>
      <c r="AD21" t="n">
        <v>101826.7647526253</v>
      </c>
      <c r="AE21" t="n">
        <v>139323.8718142949</v>
      </c>
      <c r="AF21" t="n">
        <v>3.388987704957181e-06</v>
      </c>
      <c r="AG21" t="n">
        <v>7</v>
      </c>
      <c r="AH21" t="n">
        <v>126026.9970306583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14.3925</v>
      </c>
      <c r="E22" t="n">
        <v>6.95</v>
      </c>
      <c r="F22" t="n">
        <v>4.18</v>
      </c>
      <c r="G22" t="n">
        <v>31.36</v>
      </c>
      <c r="H22" t="n">
        <v>0.55</v>
      </c>
      <c r="I22" t="n">
        <v>8</v>
      </c>
      <c r="J22" t="n">
        <v>193.32</v>
      </c>
      <c r="K22" t="n">
        <v>53.44</v>
      </c>
      <c r="L22" t="n">
        <v>6</v>
      </c>
      <c r="M22" t="n">
        <v>6</v>
      </c>
      <c r="N22" t="n">
        <v>38.89</v>
      </c>
      <c r="O22" t="n">
        <v>24076.95</v>
      </c>
      <c r="P22" t="n">
        <v>51.93</v>
      </c>
      <c r="Q22" t="n">
        <v>203.56</v>
      </c>
      <c r="R22" t="n">
        <v>18.42</v>
      </c>
      <c r="S22" t="n">
        <v>13.05</v>
      </c>
      <c r="T22" t="n">
        <v>2372.61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101.788165526677</v>
      </c>
      <c r="AB22" t="n">
        <v>139.2710586504749</v>
      </c>
      <c r="AC22" t="n">
        <v>125.9792242810695</v>
      </c>
      <c r="AD22" t="n">
        <v>101788.165526677</v>
      </c>
      <c r="AE22" t="n">
        <v>139271.0586504749</v>
      </c>
      <c r="AF22" t="n">
        <v>3.386281973312707e-06</v>
      </c>
      <c r="AG22" t="n">
        <v>7</v>
      </c>
      <c r="AH22" t="n">
        <v>125979.2242810695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14.559</v>
      </c>
      <c r="E23" t="n">
        <v>6.87</v>
      </c>
      <c r="F23" t="n">
        <v>4.14</v>
      </c>
      <c r="G23" t="n">
        <v>35.48</v>
      </c>
      <c r="H23" t="n">
        <v>0.57</v>
      </c>
      <c r="I23" t="n">
        <v>7</v>
      </c>
      <c r="J23" t="n">
        <v>193.71</v>
      </c>
      <c r="K23" t="n">
        <v>53.44</v>
      </c>
      <c r="L23" t="n">
        <v>6.25</v>
      </c>
      <c r="M23" t="n">
        <v>5</v>
      </c>
      <c r="N23" t="n">
        <v>39.02</v>
      </c>
      <c r="O23" t="n">
        <v>24124.47</v>
      </c>
      <c r="P23" t="n">
        <v>51.13</v>
      </c>
      <c r="Q23" t="n">
        <v>203.57</v>
      </c>
      <c r="R23" t="n">
        <v>16.88</v>
      </c>
      <c r="S23" t="n">
        <v>13.05</v>
      </c>
      <c r="T23" t="n">
        <v>1609.56</v>
      </c>
      <c r="U23" t="n">
        <v>0.77</v>
      </c>
      <c r="V23" t="n">
        <v>0.9</v>
      </c>
      <c r="W23" t="n">
        <v>0.07000000000000001</v>
      </c>
      <c r="X23" t="n">
        <v>0.1</v>
      </c>
      <c r="Y23" t="n">
        <v>1</v>
      </c>
      <c r="Z23" t="n">
        <v>10</v>
      </c>
      <c r="AA23" t="n">
        <v>90.68041494682839</v>
      </c>
      <c r="AB23" t="n">
        <v>124.0729442677632</v>
      </c>
      <c r="AC23" t="n">
        <v>112.2315966043515</v>
      </c>
      <c r="AD23" t="n">
        <v>90680.41494682839</v>
      </c>
      <c r="AE23" t="n">
        <v>124072.9442677632</v>
      </c>
      <c r="AF23" t="n">
        <v>3.425456261904443e-06</v>
      </c>
      <c r="AG23" t="n">
        <v>6</v>
      </c>
      <c r="AH23" t="n">
        <v>112231.5966043515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14.5466</v>
      </c>
      <c r="E24" t="n">
        <v>6.87</v>
      </c>
      <c r="F24" t="n">
        <v>4.15</v>
      </c>
      <c r="G24" t="n">
        <v>35.53</v>
      </c>
      <c r="H24" t="n">
        <v>0.59</v>
      </c>
      <c r="I24" t="n">
        <v>7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51.16</v>
      </c>
      <c r="Q24" t="n">
        <v>203.56</v>
      </c>
      <c r="R24" t="n">
        <v>17.33</v>
      </c>
      <c r="S24" t="n">
        <v>13.05</v>
      </c>
      <c r="T24" t="n">
        <v>1835.15</v>
      </c>
      <c r="U24" t="n">
        <v>0.75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90.732686236826</v>
      </c>
      <c r="AB24" t="n">
        <v>124.1444641527845</v>
      </c>
      <c r="AC24" t="n">
        <v>112.2962907319252</v>
      </c>
      <c r="AD24" t="n">
        <v>90732.686236826</v>
      </c>
      <c r="AE24" t="n">
        <v>124144.4641527845</v>
      </c>
      <c r="AF24" t="n">
        <v>3.422538777348663e-06</v>
      </c>
      <c r="AG24" t="n">
        <v>6</v>
      </c>
      <c r="AH24" t="n">
        <v>112296.2907319252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14.5015</v>
      </c>
      <c r="E25" t="n">
        <v>6.9</v>
      </c>
      <c r="F25" t="n">
        <v>4.17</v>
      </c>
      <c r="G25" t="n">
        <v>35.71</v>
      </c>
      <c r="H25" t="n">
        <v>0.62</v>
      </c>
      <c r="I25" t="n">
        <v>7</v>
      </c>
      <c r="J25" t="n">
        <v>194.48</v>
      </c>
      <c r="K25" t="n">
        <v>53.44</v>
      </c>
      <c r="L25" t="n">
        <v>6.75</v>
      </c>
      <c r="M25" t="n">
        <v>5</v>
      </c>
      <c r="N25" t="n">
        <v>39.29</v>
      </c>
      <c r="O25" t="n">
        <v>24219.63</v>
      </c>
      <c r="P25" t="n">
        <v>51.24</v>
      </c>
      <c r="Q25" t="n">
        <v>203.56</v>
      </c>
      <c r="R25" t="n">
        <v>17.98</v>
      </c>
      <c r="S25" t="n">
        <v>13.05</v>
      </c>
      <c r="T25" t="n">
        <v>2160.46</v>
      </c>
      <c r="U25" t="n">
        <v>0.73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90.88257376328507</v>
      </c>
      <c r="AB25" t="n">
        <v>124.3495468790567</v>
      </c>
      <c r="AC25" t="n">
        <v>112.4818006506374</v>
      </c>
      <c r="AD25" t="n">
        <v>90882.57376328507</v>
      </c>
      <c r="AE25" t="n">
        <v>124349.5468790567</v>
      </c>
      <c r="AF25" t="n">
        <v>3.411927603682072e-06</v>
      </c>
      <c r="AG25" t="n">
        <v>6</v>
      </c>
      <c r="AH25" t="n">
        <v>112481.8006506374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14.498</v>
      </c>
      <c r="E26" t="n">
        <v>6.9</v>
      </c>
      <c r="F26" t="n">
        <v>4.17</v>
      </c>
      <c r="G26" t="n">
        <v>35.73</v>
      </c>
      <c r="H26" t="n">
        <v>0.64</v>
      </c>
      <c r="I26" t="n">
        <v>7</v>
      </c>
      <c r="J26" t="n">
        <v>194.86</v>
      </c>
      <c r="K26" t="n">
        <v>53.44</v>
      </c>
      <c r="L26" t="n">
        <v>7</v>
      </c>
      <c r="M26" t="n">
        <v>5</v>
      </c>
      <c r="N26" t="n">
        <v>39.43</v>
      </c>
      <c r="O26" t="n">
        <v>24267.28</v>
      </c>
      <c r="P26" t="n">
        <v>50.86</v>
      </c>
      <c r="Q26" t="n">
        <v>203.58</v>
      </c>
      <c r="R26" t="n">
        <v>18.05</v>
      </c>
      <c r="S26" t="n">
        <v>13.05</v>
      </c>
      <c r="T26" t="n">
        <v>2196.65</v>
      </c>
      <c r="U26" t="n">
        <v>0.72</v>
      </c>
      <c r="V26" t="n">
        <v>0.9</v>
      </c>
      <c r="W26" t="n">
        <v>0.06</v>
      </c>
      <c r="X26" t="n">
        <v>0.13</v>
      </c>
      <c r="Y26" t="n">
        <v>1</v>
      </c>
      <c r="Z26" t="n">
        <v>10</v>
      </c>
      <c r="AA26" t="n">
        <v>90.74642758148909</v>
      </c>
      <c r="AB26" t="n">
        <v>124.1632656667779</v>
      </c>
      <c r="AC26" t="n">
        <v>112.3132978558111</v>
      </c>
      <c r="AD26" t="n">
        <v>90746.42758148909</v>
      </c>
      <c r="AE26" t="n">
        <v>124163.2656667779</v>
      </c>
      <c r="AF26" t="n">
        <v>3.411104120138101e-06</v>
      </c>
      <c r="AG26" t="n">
        <v>6</v>
      </c>
      <c r="AH26" t="n">
        <v>112313.2978558111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14.6347</v>
      </c>
      <c r="E27" t="n">
        <v>6.83</v>
      </c>
      <c r="F27" t="n">
        <v>4.14</v>
      </c>
      <c r="G27" t="n">
        <v>41.41</v>
      </c>
      <c r="H27" t="n">
        <v>0.66</v>
      </c>
      <c r="I27" t="n">
        <v>6</v>
      </c>
      <c r="J27" t="n">
        <v>195.25</v>
      </c>
      <c r="K27" t="n">
        <v>53.44</v>
      </c>
      <c r="L27" t="n">
        <v>7.25</v>
      </c>
      <c r="M27" t="n">
        <v>4</v>
      </c>
      <c r="N27" t="n">
        <v>39.57</v>
      </c>
      <c r="O27" t="n">
        <v>24314.98</v>
      </c>
      <c r="P27" t="n">
        <v>50.16</v>
      </c>
      <c r="Q27" t="n">
        <v>203.56</v>
      </c>
      <c r="R27" t="n">
        <v>17.17</v>
      </c>
      <c r="S27" t="n">
        <v>13.05</v>
      </c>
      <c r="T27" t="n">
        <v>1759.01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90.1816976403661</v>
      </c>
      <c r="AB27" t="n">
        <v>123.3905772472071</v>
      </c>
      <c r="AC27" t="n">
        <v>111.6143537345289</v>
      </c>
      <c r="AD27" t="n">
        <v>90181.6976403661</v>
      </c>
      <c r="AE27" t="n">
        <v>123390.5772472071</v>
      </c>
      <c r="AF27" t="n">
        <v>3.443267034555461e-06</v>
      </c>
      <c r="AG27" t="n">
        <v>6</v>
      </c>
      <c r="AH27" t="n">
        <v>111614.3537345289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14.6407</v>
      </c>
      <c r="E28" t="n">
        <v>6.83</v>
      </c>
      <c r="F28" t="n">
        <v>4.14</v>
      </c>
      <c r="G28" t="n">
        <v>41.38</v>
      </c>
      <c r="H28" t="n">
        <v>0.68</v>
      </c>
      <c r="I28" t="n">
        <v>6</v>
      </c>
      <c r="J28" t="n">
        <v>195.64</v>
      </c>
      <c r="K28" t="n">
        <v>53.44</v>
      </c>
      <c r="L28" t="n">
        <v>7.5</v>
      </c>
      <c r="M28" t="n">
        <v>4</v>
      </c>
      <c r="N28" t="n">
        <v>39.7</v>
      </c>
      <c r="O28" t="n">
        <v>24362.73</v>
      </c>
      <c r="P28" t="n">
        <v>50.16</v>
      </c>
      <c r="Q28" t="n">
        <v>203.56</v>
      </c>
      <c r="R28" t="n">
        <v>17.08</v>
      </c>
      <c r="S28" t="n">
        <v>13.05</v>
      </c>
      <c r="T28" t="n">
        <v>1713.52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90.1709670240116</v>
      </c>
      <c r="AB28" t="n">
        <v>123.3758951445095</v>
      </c>
      <c r="AC28" t="n">
        <v>111.6010728711063</v>
      </c>
      <c r="AD28" t="n">
        <v>90170.9670240116</v>
      </c>
      <c r="AE28" t="n">
        <v>123375.8951445095</v>
      </c>
      <c r="AF28" t="n">
        <v>3.444678720630839e-06</v>
      </c>
      <c r="AG28" t="n">
        <v>6</v>
      </c>
      <c r="AH28" t="n">
        <v>111601.0728711063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14.6359</v>
      </c>
      <c r="E29" t="n">
        <v>6.83</v>
      </c>
      <c r="F29" t="n">
        <v>4.14</v>
      </c>
      <c r="G29" t="n">
        <v>41.41</v>
      </c>
      <c r="H29" t="n">
        <v>0.7</v>
      </c>
      <c r="I29" t="n">
        <v>6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50.08</v>
      </c>
      <c r="Q29" t="n">
        <v>203.59</v>
      </c>
      <c r="R29" t="n">
        <v>17.11</v>
      </c>
      <c r="S29" t="n">
        <v>13.05</v>
      </c>
      <c r="T29" t="n">
        <v>1729.23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90.14980500429118</v>
      </c>
      <c r="AB29" t="n">
        <v>123.3469403355256</v>
      </c>
      <c r="AC29" t="n">
        <v>111.5748814684535</v>
      </c>
      <c r="AD29" t="n">
        <v>90149.80500429118</v>
      </c>
      <c r="AE29" t="n">
        <v>123346.9403355256</v>
      </c>
      <c r="AF29" t="n">
        <v>3.443549371770536e-06</v>
      </c>
      <c r="AG29" t="n">
        <v>6</v>
      </c>
      <c r="AH29" t="n">
        <v>111574.8814684535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14.6496</v>
      </c>
      <c r="E30" t="n">
        <v>6.83</v>
      </c>
      <c r="F30" t="n">
        <v>4.13</v>
      </c>
      <c r="G30" t="n">
        <v>41.34</v>
      </c>
      <c r="H30" t="n">
        <v>0.72</v>
      </c>
      <c r="I30" t="n">
        <v>6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49.95</v>
      </c>
      <c r="Q30" t="n">
        <v>203.56</v>
      </c>
      <c r="R30" t="n">
        <v>16.88</v>
      </c>
      <c r="S30" t="n">
        <v>13.05</v>
      </c>
      <c r="T30" t="n">
        <v>1617.41</v>
      </c>
      <c r="U30" t="n">
        <v>0.77</v>
      </c>
      <c r="V30" t="n">
        <v>0.9</v>
      </c>
      <c r="W30" t="n">
        <v>0.07000000000000001</v>
      </c>
      <c r="X30" t="n">
        <v>0.09</v>
      </c>
      <c r="Y30" t="n">
        <v>1</v>
      </c>
      <c r="Z30" t="n">
        <v>10</v>
      </c>
      <c r="AA30" t="n">
        <v>90.0588821447855</v>
      </c>
      <c r="AB30" t="n">
        <v>123.2225356679166</v>
      </c>
      <c r="AC30" t="n">
        <v>111.462349807718</v>
      </c>
      <c r="AD30" t="n">
        <v>90058.8821447855</v>
      </c>
      <c r="AE30" t="n">
        <v>123222.5356679166</v>
      </c>
      <c r="AF30" t="n">
        <v>3.446772721642649e-06</v>
      </c>
      <c r="AG30" t="n">
        <v>6</v>
      </c>
      <c r="AH30" t="n">
        <v>111462.349807718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14.6753</v>
      </c>
      <c r="E31" t="n">
        <v>6.81</v>
      </c>
      <c r="F31" t="n">
        <v>4.12</v>
      </c>
      <c r="G31" t="n">
        <v>41.22</v>
      </c>
      <c r="H31" t="n">
        <v>0.74</v>
      </c>
      <c r="I31" t="n">
        <v>6</v>
      </c>
      <c r="J31" t="n">
        <v>196.8</v>
      </c>
      <c r="K31" t="n">
        <v>53.44</v>
      </c>
      <c r="L31" t="n">
        <v>8.25</v>
      </c>
      <c r="M31" t="n">
        <v>4</v>
      </c>
      <c r="N31" t="n">
        <v>40.12</v>
      </c>
      <c r="O31" t="n">
        <v>24506.24</v>
      </c>
      <c r="P31" t="n">
        <v>49.27</v>
      </c>
      <c r="Q31" t="n">
        <v>203.57</v>
      </c>
      <c r="R31" t="n">
        <v>16.58</v>
      </c>
      <c r="S31" t="n">
        <v>13.05</v>
      </c>
      <c r="T31" t="n">
        <v>1464.96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89.74293979437073</v>
      </c>
      <c r="AB31" t="n">
        <v>122.7902494056865</v>
      </c>
      <c r="AC31" t="n">
        <v>111.0713203396374</v>
      </c>
      <c r="AD31" t="n">
        <v>89742.93979437073</v>
      </c>
      <c r="AE31" t="n">
        <v>122790.2494056865</v>
      </c>
      <c r="AF31" t="n">
        <v>3.452819443665518e-06</v>
      </c>
      <c r="AG31" t="n">
        <v>6</v>
      </c>
      <c r="AH31" t="n">
        <v>111071.3203396374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14.6092</v>
      </c>
      <c r="E32" t="n">
        <v>6.84</v>
      </c>
      <c r="F32" t="n">
        <v>4.15</v>
      </c>
      <c r="G32" t="n">
        <v>41.53</v>
      </c>
      <c r="H32" t="n">
        <v>0.77</v>
      </c>
      <c r="I32" t="n">
        <v>6</v>
      </c>
      <c r="J32" t="n">
        <v>197.19</v>
      </c>
      <c r="K32" t="n">
        <v>53.44</v>
      </c>
      <c r="L32" t="n">
        <v>8.5</v>
      </c>
      <c r="M32" t="n">
        <v>4</v>
      </c>
      <c r="N32" t="n">
        <v>40.26</v>
      </c>
      <c r="O32" t="n">
        <v>24554.18</v>
      </c>
      <c r="P32" t="n">
        <v>49.41</v>
      </c>
      <c r="Q32" t="n">
        <v>203.56</v>
      </c>
      <c r="R32" t="n">
        <v>17.62</v>
      </c>
      <c r="S32" t="n">
        <v>13.05</v>
      </c>
      <c r="T32" t="n">
        <v>1983.22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89.96624899097843</v>
      </c>
      <c r="AB32" t="n">
        <v>123.0957909001915</v>
      </c>
      <c r="AC32" t="n">
        <v>111.3477013827371</v>
      </c>
      <c r="AD32" t="n">
        <v>89966.24899097843</v>
      </c>
      <c r="AE32" t="n">
        <v>123095.7909001915</v>
      </c>
      <c r="AF32" t="n">
        <v>3.437267368735105e-06</v>
      </c>
      <c r="AG32" t="n">
        <v>6</v>
      </c>
      <c r="AH32" t="n">
        <v>111347.7013827371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14.7614</v>
      </c>
      <c r="E33" t="n">
        <v>6.77</v>
      </c>
      <c r="F33" t="n">
        <v>4.12</v>
      </c>
      <c r="G33" t="n">
        <v>49.44</v>
      </c>
      <c r="H33" t="n">
        <v>0.79</v>
      </c>
      <c r="I33" t="n">
        <v>5</v>
      </c>
      <c r="J33" t="n">
        <v>197.58</v>
      </c>
      <c r="K33" t="n">
        <v>53.44</v>
      </c>
      <c r="L33" t="n">
        <v>8.75</v>
      </c>
      <c r="M33" t="n">
        <v>3</v>
      </c>
      <c r="N33" t="n">
        <v>40.39</v>
      </c>
      <c r="O33" t="n">
        <v>24602.15</v>
      </c>
      <c r="P33" t="n">
        <v>48.6</v>
      </c>
      <c r="Q33" t="n">
        <v>203.59</v>
      </c>
      <c r="R33" t="n">
        <v>16.46</v>
      </c>
      <c r="S33" t="n">
        <v>13.05</v>
      </c>
      <c r="T33" t="n">
        <v>1411.65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89.34577057027388</v>
      </c>
      <c r="AB33" t="n">
        <v>122.246824951408</v>
      </c>
      <c r="AC33" t="n">
        <v>110.579759552574</v>
      </c>
      <c r="AD33" t="n">
        <v>89345.77057027389</v>
      </c>
      <c r="AE33" t="n">
        <v>122246.824951408</v>
      </c>
      <c r="AF33" t="n">
        <v>3.473077138847191e-06</v>
      </c>
      <c r="AG33" t="n">
        <v>6</v>
      </c>
      <c r="AH33" t="n">
        <v>110579.759552574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14.7583</v>
      </c>
      <c r="E34" t="n">
        <v>6.78</v>
      </c>
      <c r="F34" t="n">
        <v>4.12</v>
      </c>
      <c r="G34" t="n">
        <v>49.45</v>
      </c>
      <c r="H34" t="n">
        <v>0.8100000000000001</v>
      </c>
      <c r="I34" t="n">
        <v>5</v>
      </c>
      <c r="J34" t="n">
        <v>197.97</v>
      </c>
      <c r="K34" t="n">
        <v>53.44</v>
      </c>
      <c r="L34" t="n">
        <v>9</v>
      </c>
      <c r="M34" t="n">
        <v>3</v>
      </c>
      <c r="N34" t="n">
        <v>40.53</v>
      </c>
      <c r="O34" t="n">
        <v>24650.18</v>
      </c>
      <c r="P34" t="n">
        <v>48.55</v>
      </c>
      <c r="Q34" t="n">
        <v>203.56</v>
      </c>
      <c r="R34" t="n">
        <v>16.58</v>
      </c>
      <c r="S34" t="n">
        <v>13.05</v>
      </c>
      <c r="T34" t="n">
        <v>1468.78</v>
      </c>
      <c r="U34" t="n">
        <v>0.79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89.33265801400023</v>
      </c>
      <c r="AB34" t="n">
        <v>122.2288837734292</v>
      </c>
      <c r="AC34" t="n">
        <v>110.563530655441</v>
      </c>
      <c r="AD34" t="n">
        <v>89332.65801400023</v>
      </c>
      <c r="AE34" t="n">
        <v>122228.8837734292</v>
      </c>
      <c r="AF34" t="n">
        <v>3.472347767708245e-06</v>
      </c>
      <c r="AG34" t="n">
        <v>6</v>
      </c>
      <c r="AH34" t="n">
        <v>110563.530655441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14.7656</v>
      </c>
      <c r="E35" t="n">
        <v>6.77</v>
      </c>
      <c r="F35" t="n">
        <v>4.12</v>
      </c>
      <c r="G35" t="n">
        <v>49.41</v>
      </c>
      <c r="H35" t="n">
        <v>0.83</v>
      </c>
      <c r="I35" t="n">
        <v>5</v>
      </c>
      <c r="J35" t="n">
        <v>198.36</v>
      </c>
      <c r="K35" t="n">
        <v>53.44</v>
      </c>
      <c r="L35" t="n">
        <v>9.25</v>
      </c>
      <c r="M35" t="n">
        <v>3</v>
      </c>
      <c r="N35" t="n">
        <v>40.67</v>
      </c>
      <c r="O35" t="n">
        <v>24698.26</v>
      </c>
      <c r="P35" t="n">
        <v>48.73</v>
      </c>
      <c r="Q35" t="n">
        <v>203.58</v>
      </c>
      <c r="R35" t="n">
        <v>16.4</v>
      </c>
      <c r="S35" t="n">
        <v>13.05</v>
      </c>
      <c r="T35" t="n">
        <v>1382.14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89.38647280336946</v>
      </c>
      <c r="AB35" t="n">
        <v>122.3025155423851</v>
      </c>
      <c r="AC35" t="n">
        <v>110.6301351117106</v>
      </c>
      <c r="AD35" t="n">
        <v>89386.47280336946</v>
      </c>
      <c r="AE35" t="n">
        <v>122302.5155423851</v>
      </c>
      <c r="AF35" t="n">
        <v>3.474065319099955e-06</v>
      </c>
      <c r="AG35" t="n">
        <v>6</v>
      </c>
      <c r="AH35" t="n">
        <v>110630.1351117106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14.7638</v>
      </c>
      <c r="E36" t="n">
        <v>6.77</v>
      </c>
      <c r="F36" t="n">
        <v>4.12</v>
      </c>
      <c r="G36" t="n">
        <v>49.42</v>
      </c>
      <c r="H36" t="n">
        <v>0.85</v>
      </c>
      <c r="I36" t="n">
        <v>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48.55</v>
      </c>
      <c r="Q36" t="n">
        <v>203.56</v>
      </c>
      <c r="R36" t="n">
        <v>16.44</v>
      </c>
      <c r="S36" t="n">
        <v>13.05</v>
      </c>
      <c r="T36" t="n">
        <v>1397.85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89.32321992631201</v>
      </c>
      <c r="AB36" t="n">
        <v>122.2159701654752</v>
      </c>
      <c r="AC36" t="n">
        <v>110.5518495041057</v>
      </c>
      <c r="AD36" t="n">
        <v>89323.21992631201</v>
      </c>
      <c r="AE36" t="n">
        <v>122215.9701654752</v>
      </c>
      <c r="AF36" t="n">
        <v>3.473641813277342e-06</v>
      </c>
      <c r="AG36" t="n">
        <v>6</v>
      </c>
      <c r="AH36" t="n">
        <v>110551.8495041057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14.7868</v>
      </c>
      <c r="E37" t="n">
        <v>6.76</v>
      </c>
      <c r="F37" t="n">
        <v>4.11</v>
      </c>
      <c r="G37" t="n">
        <v>49.3</v>
      </c>
      <c r="H37" t="n">
        <v>0.87</v>
      </c>
      <c r="I37" t="n">
        <v>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48.3</v>
      </c>
      <c r="Q37" t="n">
        <v>203.59</v>
      </c>
      <c r="R37" t="n">
        <v>16.01</v>
      </c>
      <c r="S37" t="n">
        <v>13.05</v>
      </c>
      <c r="T37" t="n">
        <v>1185.06</v>
      </c>
      <c r="U37" t="n">
        <v>0.82</v>
      </c>
      <c r="V37" t="n">
        <v>0.91</v>
      </c>
      <c r="W37" t="n">
        <v>0.06</v>
      </c>
      <c r="X37" t="n">
        <v>0.07000000000000001</v>
      </c>
      <c r="Y37" t="n">
        <v>1</v>
      </c>
      <c r="Z37" t="n">
        <v>10</v>
      </c>
      <c r="AA37" t="n">
        <v>89.17381496503739</v>
      </c>
      <c r="AB37" t="n">
        <v>122.0115477061776</v>
      </c>
      <c r="AC37" t="n">
        <v>110.3669368374147</v>
      </c>
      <c r="AD37" t="n">
        <v>89173.8149650374</v>
      </c>
      <c r="AE37" t="n">
        <v>122011.5477061776</v>
      </c>
      <c r="AF37" t="n">
        <v>3.47905327656629e-06</v>
      </c>
      <c r="AG37" t="n">
        <v>6</v>
      </c>
      <c r="AH37" t="n">
        <v>110366.9368374147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14.7893</v>
      </c>
      <c r="E38" t="n">
        <v>6.76</v>
      </c>
      <c r="F38" t="n">
        <v>4.11</v>
      </c>
      <c r="G38" t="n">
        <v>49.28</v>
      </c>
      <c r="H38" t="n">
        <v>0.89</v>
      </c>
      <c r="I38" t="n">
        <v>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48.11</v>
      </c>
      <c r="Q38" t="n">
        <v>203.56</v>
      </c>
      <c r="R38" t="n">
        <v>16.12</v>
      </c>
      <c r="S38" t="n">
        <v>13.05</v>
      </c>
      <c r="T38" t="n">
        <v>1237.72</v>
      </c>
      <c r="U38" t="n">
        <v>0.8100000000000001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89.09964564596486</v>
      </c>
      <c r="AB38" t="n">
        <v>121.9100659717032</v>
      </c>
      <c r="AC38" t="n">
        <v>110.275140377248</v>
      </c>
      <c r="AD38" t="n">
        <v>89099.64564596486</v>
      </c>
      <c r="AE38" t="n">
        <v>121910.0659717032</v>
      </c>
      <c r="AF38" t="n">
        <v>3.479641479097698e-06</v>
      </c>
      <c r="AG38" t="n">
        <v>6</v>
      </c>
      <c r="AH38" t="n">
        <v>110275.140377248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14.7372</v>
      </c>
      <c r="E39" t="n">
        <v>6.79</v>
      </c>
      <c r="F39" t="n">
        <v>4.13</v>
      </c>
      <c r="G39" t="n">
        <v>49.57</v>
      </c>
      <c r="H39" t="n">
        <v>0.91</v>
      </c>
      <c r="I39" t="n">
        <v>5</v>
      </c>
      <c r="J39" t="n">
        <v>199.92</v>
      </c>
      <c r="K39" t="n">
        <v>53.44</v>
      </c>
      <c r="L39" t="n">
        <v>10.25</v>
      </c>
      <c r="M39" t="n">
        <v>3</v>
      </c>
      <c r="N39" t="n">
        <v>41.24</v>
      </c>
      <c r="O39" t="n">
        <v>24891.03</v>
      </c>
      <c r="P39" t="n">
        <v>47.96</v>
      </c>
      <c r="Q39" t="n">
        <v>203.56</v>
      </c>
      <c r="R39" t="n">
        <v>16.94</v>
      </c>
      <c r="S39" t="n">
        <v>13.05</v>
      </c>
      <c r="T39" t="n">
        <v>1649.96</v>
      </c>
      <c r="U39" t="n">
        <v>0.77</v>
      </c>
      <c r="V39" t="n">
        <v>0.9</v>
      </c>
      <c r="W39" t="n">
        <v>0.06</v>
      </c>
      <c r="X39" t="n">
        <v>0.09</v>
      </c>
      <c r="Y39" t="n">
        <v>1</v>
      </c>
      <c r="Z39" t="n">
        <v>10</v>
      </c>
      <c r="AA39" t="n">
        <v>89.16913012677591</v>
      </c>
      <c r="AB39" t="n">
        <v>122.0051377037878</v>
      </c>
      <c r="AC39" t="n">
        <v>110.3611385966565</v>
      </c>
      <c r="AD39" t="n">
        <v>89169.13012677591</v>
      </c>
      <c r="AE39" t="n">
        <v>122005.1377037878</v>
      </c>
      <c r="AF39" t="n">
        <v>3.467383338343167e-06</v>
      </c>
      <c r="AG39" t="n">
        <v>6</v>
      </c>
      <c r="AH39" t="n">
        <v>110361.1385966565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14.7559</v>
      </c>
      <c r="E40" t="n">
        <v>6.78</v>
      </c>
      <c r="F40" t="n">
        <v>4.12</v>
      </c>
      <c r="G40" t="n">
        <v>49.47</v>
      </c>
      <c r="H40" t="n">
        <v>0.93</v>
      </c>
      <c r="I40" t="n">
        <v>5</v>
      </c>
      <c r="J40" t="n">
        <v>200.31</v>
      </c>
      <c r="K40" t="n">
        <v>53.44</v>
      </c>
      <c r="L40" t="n">
        <v>10.5</v>
      </c>
      <c r="M40" t="n">
        <v>3</v>
      </c>
      <c r="N40" t="n">
        <v>41.38</v>
      </c>
      <c r="O40" t="n">
        <v>24939.35</v>
      </c>
      <c r="P40" t="n">
        <v>47.43</v>
      </c>
      <c r="Q40" t="n">
        <v>203.57</v>
      </c>
      <c r="R40" t="n">
        <v>16.59</v>
      </c>
      <c r="S40" t="n">
        <v>13.05</v>
      </c>
      <c r="T40" t="n">
        <v>1475.53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88.92372397431764</v>
      </c>
      <c r="AB40" t="n">
        <v>121.6693621794392</v>
      </c>
      <c r="AC40" t="n">
        <v>110.0574090170877</v>
      </c>
      <c r="AD40" t="n">
        <v>88923.72397431763</v>
      </c>
      <c r="AE40" t="n">
        <v>121669.3621794392</v>
      </c>
      <c r="AF40" t="n">
        <v>3.471783093278094e-06</v>
      </c>
      <c r="AG40" t="n">
        <v>6</v>
      </c>
      <c r="AH40" t="n">
        <v>110057.4090170877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14.7384</v>
      </c>
      <c r="E41" t="n">
        <v>6.78</v>
      </c>
      <c r="F41" t="n">
        <v>4.13</v>
      </c>
      <c r="G41" t="n">
        <v>49.56</v>
      </c>
      <c r="H41" t="n">
        <v>0.95</v>
      </c>
      <c r="I41" t="n">
        <v>5</v>
      </c>
      <c r="J41" t="n">
        <v>200.71</v>
      </c>
      <c r="K41" t="n">
        <v>53.44</v>
      </c>
      <c r="L41" t="n">
        <v>10.75</v>
      </c>
      <c r="M41" t="n">
        <v>3</v>
      </c>
      <c r="N41" t="n">
        <v>41.52</v>
      </c>
      <c r="O41" t="n">
        <v>24987.71</v>
      </c>
      <c r="P41" t="n">
        <v>47.12</v>
      </c>
      <c r="Q41" t="n">
        <v>203.57</v>
      </c>
      <c r="R41" t="n">
        <v>16.88</v>
      </c>
      <c r="S41" t="n">
        <v>13.05</v>
      </c>
      <c r="T41" t="n">
        <v>1621.41</v>
      </c>
      <c r="U41" t="n">
        <v>0.77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88.85692182314722</v>
      </c>
      <c r="AB41" t="n">
        <v>121.577960529105</v>
      </c>
      <c r="AC41" t="n">
        <v>109.9747306119783</v>
      </c>
      <c r="AD41" t="n">
        <v>88856.92182314722</v>
      </c>
      <c r="AE41" t="n">
        <v>121577.960529105</v>
      </c>
      <c r="AF41" t="n">
        <v>3.467665675558243e-06</v>
      </c>
      <c r="AG41" t="n">
        <v>6</v>
      </c>
      <c r="AH41" t="n">
        <v>109974.7306119783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14.7523</v>
      </c>
      <c r="E42" t="n">
        <v>6.78</v>
      </c>
      <c r="F42" t="n">
        <v>4.12</v>
      </c>
      <c r="G42" t="n">
        <v>49.49</v>
      </c>
      <c r="H42" t="n">
        <v>0.97</v>
      </c>
      <c r="I42" t="n">
        <v>5</v>
      </c>
      <c r="J42" t="n">
        <v>201.1</v>
      </c>
      <c r="K42" t="n">
        <v>53.44</v>
      </c>
      <c r="L42" t="n">
        <v>11</v>
      </c>
      <c r="M42" t="n">
        <v>3</v>
      </c>
      <c r="N42" t="n">
        <v>41.66</v>
      </c>
      <c r="O42" t="n">
        <v>25036.12</v>
      </c>
      <c r="P42" t="n">
        <v>46.61</v>
      </c>
      <c r="Q42" t="n">
        <v>203.56</v>
      </c>
      <c r="R42" t="n">
        <v>16.64</v>
      </c>
      <c r="S42" t="n">
        <v>13.05</v>
      </c>
      <c r="T42" t="n">
        <v>1500.6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88.62731782143388</v>
      </c>
      <c r="AB42" t="n">
        <v>121.2638062045473</v>
      </c>
      <c r="AC42" t="n">
        <v>109.690558735238</v>
      </c>
      <c r="AD42" t="n">
        <v>88627.31782143388</v>
      </c>
      <c r="AE42" t="n">
        <v>121263.8062045473</v>
      </c>
      <c r="AF42" t="n">
        <v>3.470936081632868e-06</v>
      </c>
      <c r="AG42" t="n">
        <v>6</v>
      </c>
      <c r="AH42" t="n">
        <v>109690.558735238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14.918</v>
      </c>
      <c r="E43" t="n">
        <v>6.7</v>
      </c>
      <c r="F43" t="n">
        <v>4.09</v>
      </c>
      <c r="G43" t="n">
        <v>61.29</v>
      </c>
      <c r="H43" t="n">
        <v>0.99</v>
      </c>
      <c r="I43" t="n">
        <v>4</v>
      </c>
      <c r="J43" t="n">
        <v>201.49</v>
      </c>
      <c r="K43" t="n">
        <v>53.44</v>
      </c>
      <c r="L43" t="n">
        <v>11.25</v>
      </c>
      <c r="M43" t="n">
        <v>2</v>
      </c>
      <c r="N43" t="n">
        <v>41.81</v>
      </c>
      <c r="O43" t="n">
        <v>25084.58</v>
      </c>
      <c r="P43" t="n">
        <v>45.97</v>
      </c>
      <c r="Q43" t="n">
        <v>203.56</v>
      </c>
      <c r="R43" t="n">
        <v>15.31</v>
      </c>
      <c r="S43" t="n">
        <v>13.05</v>
      </c>
      <c r="T43" t="n">
        <v>841.1900000000001</v>
      </c>
      <c r="U43" t="n">
        <v>0.85</v>
      </c>
      <c r="V43" t="n">
        <v>0.91</v>
      </c>
      <c r="W43" t="n">
        <v>0.06</v>
      </c>
      <c r="X43" t="n">
        <v>0.05</v>
      </c>
      <c r="Y43" t="n">
        <v>1</v>
      </c>
      <c r="Z43" t="n">
        <v>10</v>
      </c>
      <c r="AA43" t="n">
        <v>88.06673924824156</v>
      </c>
      <c r="AB43" t="n">
        <v>120.4967978697247</v>
      </c>
      <c r="AC43" t="n">
        <v>108.9967525993876</v>
      </c>
      <c r="AD43" t="n">
        <v>88066.73924824156</v>
      </c>
      <c r="AE43" t="n">
        <v>120496.7978697247</v>
      </c>
      <c r="AF43" t="n">
        <v>3.509922145414554e-06</v>
      </c>
      <c r="AG43" t="n">
        <v>6</v>
      </c>
      <c r="AH43" t="n">
        <v>108996.7525993876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14.9155</v>
      </c>
      <c r="E44" t="n">
        <v>6.7</v>
      </c>
      <c r="F44" t="n">
        <v>4.09</v>
      </c>
      <c r="G44" t="n">
        <v>61.3</v>
      </c>
      <c r="H44" t="n">
        <v>1.01</v>
      </c>
      <c r="I44" t="n">
        <v>4</v>
      </c>
      <c r="J44" t="n">
        <v>201.88</v>
      </c>
      <c r="K44" t="n">
        <v>53.44</v>
      </c>
      <c r="L44" t="n">
        <v>11.5</v>
      </c>
      <c r="M44" t="n">
        <v>2</v>
      </c>
      <c r="N44" t="n">
        <v>41.95</v>
      </c>
      <c r="O44" t="n">
        <v>25133.09</v>
      </c>
      <c r="P44" t="n">
        <v>45.86</v>
      </c>
      <c r="Q44" t="n">
        <v>203.56</v>
      </c>
      <c r="R44" t="n">
        <v>15.48</v>
      </c>
      <c r="S44" t="n">
        <v>13.05</v>
      </c>
      <c r="T44" t="n">
        <v>922.9400000000001</v>
      </c>
      <c r="U44" t="n">
        <v>0.84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88.03063969081337</v>
      </c>
      <c r="AB44" t="n">
        <v>120.4474048626514</v>
      </c>
      <c r="AC44" t="n">
        <v>108.9520735915859</v>
      </c>
      <c r="AD44" t="n">
        <v>88030.63969081338</v>
      </c>
      <c r="AE44" t="n">
        <v>120447.4048626514</v>
      </c>
      <c r="AF44" t="n">
        <v>3.509333942883146e-06</v>
      </c>
      <c r="AG44" t="n">
        <v>6</v>
      </c>
      <c r="AH44" t="n">
        <v>108952.0735915859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14.8859</v>
      </c>
      <c r="E45" t="n">
        <v>6.72</v>
      </c>
      <c r="F45" t="n">
        <v>4.1</v>
      </c>
      <c r="G45" t="n">
        <v>61.5</v>
      </c>
      <c r="H45" t="n">
        <v>1.03</v>
      </c>
      <c r="I45" t="n">
        <v>4</v>
      </c>
      <c r="J45" t="n">
        <v>202.28</v>
      </c>
      <c r="K45" t="n">
        <v>53.44</v>
      </c>
      <c r="L45" t="n">
        <v>11.75</v>
      </c>
      <c r="M45" t="n">
        <v>2</v>
      </c>
      <c r="N45" t="n">
        <v>42.09</v>
      </c>
      <c r="O45" t="n">
        <v>25181.64</v>
      </c>
      <c r="P45" t="n">
        <v>45.91</v>
      </c>
      <c r="Q45" t="n">
        <v>203.56</v>
      </c>
      <c r="R45" t="n">
        <v>15.9</v>
      </c>
      <c r="S45" t="n">
        <v>13.05</v>
      </c>
      <c r="T45" t="n">
        <v>1136.02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88.11459278390467</v>
      </c>
      <c r="AB45" t="n">
        <v>120.5622731883679</v>
      </c>
      <c r="AC45" t="n">
        <v>109.0559790455148</v>
      </c>
      <c r="AD45" t="n">
        <v>88114.59278390466</v>
      </c>
      <c r="AE45" t="n">
        <v>120562.2731883679</v>
      </c>
      <c r="AF45" t="n">
        <v>3.502369624911282e-06</v>
      </c>
      <c r="AG45" t="n">
        <v>6</v>
      </c>
      <c r="AH45" t="n">
        <v>109055.9790455148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14.8896</v>
      </c>
      <c r="E46" t="n">
        <v>6.72</v>
      </c>
      <c r="F46" t="n">
        <v>4.1</v>
      </c>
      <c r="G46" t="n">
        <v>61.48</v>
      </c>
      <c r="H46" t="n">
        <v>1.05</v>
      </c>
      <c r="I46" t="n">
        <v>4</v>
      </c>
      <c r="J46" t="n">
        <v>202.67</v>
      </c>
      <c r="K46" t="n">
        <v>53.44</v>
      </c>
      <c r="L46" t="n">
        <v>12</v>
      </c>
      <c r="M46" t="n">
        <v>2</v>
      </c>
      <c r="N46" t="n">
        <v>42.24</v>
      </c>
      <c r="O46" t="n">
        <v>25230.25</v>
      </c>
      <c r="P46" t="n">
        <v>45.67</v>
      </c>
      <c r="Q46" t="n">
        <v>203.56</v>
      </c>
      <c r="R46" t="n">
        <v>15.82</v>
      </c>
      <c r="S46" t="n">
        <v>13.05</v>
      </c>
      <c r="T46" t="n">
        <v>1097.32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88.02088291899231</v>
      </c>
      <c r="AB46" t="n">
        <v>120.4340552170075</v>
      </c>
      <c r="AC46" t="n">
        <v>108.9399980173858</v>
      </c>
      <c r="AD46" t="n">
        <v>88020.88291899231</v>
      </c>
      <c r="AE46" t="n">
        <v>120434.0552170075</v>
      </c>
      <c r="AF46" t="n">
        <v>3.503240164657765e-06</v>
      </c>
      <c r="AG46" t="n">
        <v>6</v>
      </c>
      <c r="AH46" t="n">
        <v>108939.9980173858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14.8871</v>
      </c>
      <c r="E47" t="n">
        <v>6.72</v>
      </c>
      <c r="F47" t="n">
        <v>4.1</v>
      </c>
      <c r="G47" t="n">
        <v>61.5</v>
      </c>
      <c r="H47" t="n">
        <v>1.07</v>
      </c>
      <c r="I47" t="n">
        <v>4</v>
      </c>
      <c r="J47" t="n">
        <v>203.07</v>
      </c>
      <c r="K47" t="n">
        <v>53.44</v>
      </c>
      <c r="L47" t="n">
        <v>12.25</v>
      </c>
      <c r="M47" t="n">
        <v>2</v>
      </c>
      <c r="N47" t="n">
        <v>42.38</v>
      </c>
      <c r="O47" t="n">
        <v>25279.03</v>
      </c>
      <c r="P47" t="n">
        <v>45.5</v>
      </c>
      <c r="Q47" t="n">
        <v>203.56</v>
      </c>
      <c r="R47" t="n">
        <v>15.9</v>
      </c>
      <c r="S47" t="n">
        <v>13.05</v>
      </c>
      <c r="T47" t="n">
        <v>1134.31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87.96277387803332</v>
      </c>
      <c r="AB47" t="n">
        <v>120.3545478635774</v>
      </c>
      <c r="AC47" t="n">
        <v>108.8680787341779</v>
      </c>
      <c r="AD47" t="n">
        <v>87962.77387803332</v>
      </c>
      <c r="AE47" t="n">
        <v>120354.5478635774</v>
      </c>
      <c r="AF47" t="n">
        <v>3.502651962126358e-06</v>
      </c>
      <c r="AG47" t="n">
        <v>6</v>
      </c>
      <c r="AH47" t="n">
        <v>108868.0787341779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14.892</v>
      </c>
      <c r="E48" t="n">
        <v>6.72</v>
      </c>
      <c r="F48" t="n">
        <v>4.1</v>
      </c>
      <c r="G48" t="n">
        <v>61.46</v>
      </c>
      <c r="H48" t="n">
        <v>1.09</v>
      </c>
      <c r="I48" t="n">
        <v>4</v>
      </c>
      <c r="J48" t="n">
        <v>203.46</v>
      </c>
      <c r="K48" t="n">
        <v>53.44</v>
      </c>
      <c r="L48" t="n">
        <v>12.5</v>
      </c>
      <c r="M48" t="n">
        <v>2</v>
      </c>
      <c r="N48" t="n">
        <v>42.53</v>
      </c>
      <c r="O48" t="n">
        <v>25327.74</v>
      </c>
      <c r="P48" t="n">
        <v>45.35</v>
      </c>
      <c r="Q48" t="n">
        <v>203.56</v>
      </c>
      <c r="R48" t="n">
        <v>15.76</v>
      </c>
      <c r="S48" t="n">
        <v>13.05</v>
      </c>
      <c r="T48" t="n">
        <v>1062.57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87.90007427810863</v>
      </c>
      <c r="AB48" t="n">
        <v>120.2687595048494</v>
      </c>
      <c r="AC48" t="n">
        <v>108.7904778960021</v>
      </c>
      <c r="AD48" t="n">
        <v>87900.07427810863</v>
      </c>
      <c r="AE48" t="n">
        <v>120268.7595048494</v>
      </c>
      <c r="AF48" t="n">
        <v>3.503804839087916e-06</v>
      </c>
      <c r="AG48" t="n">
        <v>6</v>
      </c>
      <c r="AH48" t="n">
        <v>108790.4778960021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14.9149</v>
      </c>
      <c r="E49" t="n">
        <v>6.7</v>
      </c>
      <c r="F49" t="n">
        <v>4.09</v>
      </c>
      <c r="G49" t="n">
        <v>61.31</v>
      </c>
      <c r="H49" t="n">
        <v>1.11</v>
      </c>
      <c r="I49" t="n">
        <v>4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44.91</v>
      </c>
      <c r="Q49" t="n">
        <v>203.56</v>
      </c>
      <c r="R49" t="n">
        <v>15.47</v>
      </c>
      <c r="S49" t="n">
        <v>13.05</v>
      </c>
      <c r="T49" t="n">
        <v>919.33</v>
      </c>
      <c r="U49" t="n">
        <v>0.84</v>
      </c>
      <c r="V49" t="n">
        <v>0.91</v>
      </c>
      <c r="W49" t="n">
        <v>0.06</v>
      </c>
      <c r="X49" t="n">
        <v>0.05</v>
      </c>
      <c r="Y49" t="n">
        <v>1</v>
      </c>
      <c r="Z49" t="n">
        <v>10</v>
      </c>
      <c r="AA49" t="n">
        <v>87.68498260294189</v>
      </c>
      <c r="AB49" t="n">
        <v>119.9744615857114</v>
      </c>
      <c r="AC49" t="n">
        <v>108.5242673572168</v>
      </c>
      <c r="AD49" t="n">
        <v>87684.98260294189</v>
      </c>
      <c r="AE49" t="n">
        <v>119974.4615857114</v>
      </c>
      <c r="AF49" t="n">
        <v>3.509192774275608e-06</v>
      </c>
      <c r="AG49" t="n">
        <v>6</v>
      </c>
      <c r="AH49" t="n">
        <v>108524.2673572168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14.8951</v>
      </c>
      <c r="E50" t="n">
        <v>6.71</v>
      </c>
      <c r="F50" t="n">
        <v>4.1</v>
      </c>
      <c r="G50" t="n">
        <v>61.44</v>
      </c>
      <c r="H50" t="n">
        <v>1.13</v>
      </c>
      <c r="I50" t="n">
        <v>4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44.87</v>
      </c>
      <c r="Q50" t="n">
        <v>203.62</v>
      </c>
      <c r="R50" t="n">
        <v>15.78</v>
      </c>
      <c r="S50" t="n">
        <v>13.05</v>
      </c>
      <c r="T50" t="n">
        <v>1073.86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87.71973058503313</v>
      </c>
      <c r="AB50" t="n">
        <v>120.0220053077814</v>
      </c>
      <c r="AC50" t="n">
        <v>108.5672735731805</v>
      </c>
      <c r="AD50" t="n">
        <v>87719.73058503313</v>
      </c>
      <c r="AE50" t="n">
        <v>120022.0053077814</v>
      </c>
      <c r="AF50" t="n">
        <v>3.504534210226862e-06</v>
      </c>
      <c r="AG50" t="n">
        <v>6</v>
      </c>
      <c r="AH50" t="n">
        <v>108567.2735731805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14.8766</v>
      </c>
      <c r="E51" t="n">
        <v>6.72</v>
      </c>
      <c r="F51" t="n">
        <v>4.1</v>
      </c>
      <c r="G51" t="n">
        <v>61.57</v>
      </c>
      <c r="H51" t="n">
        <v>1.15</v>
      </c>
      <c r="I51" t="n">
        <v>4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44.78</v>
      </c>
      <c r="Q51" t="n">
        <v>203.56</v>
      </c>
      <c r="R51" t="n">
        <v>16.04</v>
      </c>
      <c r="S51" t="n">
        <v>13.05</v>
      </c>
      <c r="T51" t="n">
        <v>1207.45</v>
      </c>
      <c r="U51" t="n">
        <v>0.8100000000000001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87.71630779494261</v>
      </c>
      <c r="AB51" t="n">
        <v>120.0173220953767</v>
      </c>
      <c r="AC51" t="n">
        <v>108.5630373199948</v>
      </c>
      <c r="AD51" t="n">
        <v>87716.30779494261</v>
      </c>
      <c r="AE51" t="n">
        <v>120017.3220953767</v>
      </c>
      <c r="AF51" t="n">
        <v>3.500181511494447e-06</v>
      </c>
      <c r="AG51" t="n">
        <v>6</v>
      </c>
      <c r="AH51" t="n">
        <v>108563.0373199948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14.8803</v>
      </c>
      <c r="E52" t="n">
        <v>6.72</v>
      </c>
      <c r="F52" t="n">
        <v>4.1</v>
      </c>
      <c r="G52" t="n">
        <v>61.54</v>
      </c>
      <c r="H52" t="n">
        <v>1.17</v>
      </c>
      <c r="I52" t="n">
        <v>4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44.27</v>
      </c>
      <c r="Q52" t="n">
        <v>203.56</v>
      </c>
      <c r="R52" t="n">
        <v>15.99</v>
      </c>
      <c r="S52" t="n">
        <v>13.05</v>
      </c>
      <c r="T52" t="n">
        <v>1180.8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87.5238951713249</v>
      </c>
      <c r="AB52" t="n">
        <v>119.7540546550972</v>
      </c>
      <c r="AC52" t="n">
        <v>108.3248957547173</v>
      </c>
      <c r="AD52" t="n">
        <v>87523.8951713249</v>
      </c>
      <c r="AE52" t="n">
        <v>119754.0546550972</v>
      </c>
      <c r="AF52" t="n">
        <v>3.501052051240929e-06</v>
      </c>
      <c r="AG52" t="n">
        <v>6</v>
      </c>
      <c r="AH52" t="n">
        <v>108324.8957547173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14.8791</v>
      </c>
      <c r="E53" t="n">
        <v>6.72</v>
      </c>
      <c r="F53" t="n">
        <v>4.1</v>
      </c>
      <c r="G53" t="n">
        <v>61.55</v>
      </c>
      <c r="H53" t="n">
        <v>1.19</v>
      </c>
      <c r="I53" t="n">
        <v>4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43.82</v>
      </c>
      <c r="Q53" t="n">
        <v>203.56</v>
      </c>
      <c r="R53" t="n">
        <v>16.01</v>
      </c>
      <c r="S53" t="n">
        <v>13.05</v>
      </c>
      <c r="T53" t="n">
        <v>1188.49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87.36120724187205</v>
      </c>
      <c r="AB53" t="n">
        <v>119.531457852735</v>
      </c>
      <c r="AC53" t="n">
        <v>108.1235432787559</v>
      </c>
      <c r="AD53" t="n">
        <v>87361.20724187205</v>
      </c>
      <c r="AE53" t="n">
        <v>119531.457852735</v>
      </c>
      <c r="AF53" t="n">
        <v>3.500769714025854e-06</v>
      </c>
      <c r="AG53" t="n">
        <v>6</v>
      </c>
      <c r="AH53" t="n">
        <v>108123.5432787559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14.892</v>
      </c>
      <c r="E54" t="n">
        <v>6.72</v>
      </c>
      <c r="F54" t="n">
        <v>4.1</v>
      </c>
      <c r="G54" t="n">
        <v>61.46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43.37</v>
      </c>
      <c r="Q54" t="n">
        <v>203.56</v>
      </c>
      <c r="R54" t="n">
        <v>15.71</v>
      </c>
      <c r="S54" t="n">
        <v>13.05</v>
      </c>
      <c r="T54" t="n">
        <v>1040.49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87.17652620111575</v>
      </c>
      <c r="AB54" t="n">
        <v>119.2787691052199</v>
      </c>
      <c r="AC54" t="n">
        <v>107.8949707906527</v>
      </c>
      <c r="AD54" t="n">
        <v>87176.52620111575</v>
      </c>
      <c r="AE54" t="n">
        <v>119278.7691052199</v>
      </c>
      <c r="AF54" t="n">
        <v>3.503804839087916e-06</v>
      </c>
      <c r="AG54" t="n">
        <v>6</v>
      </c>
      <c r="AH54" t="n">
        <v>107894.9707906527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14.892</v>
      </c>
      <c r="E55" t="n">
        <v>6.72</v>
      </c>
      <c r="F55" t="n">
        <v>4.1</v>
      </c>
      <c r="G55" t="n">
        <v>61.46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0</v>
      </c>
      <c r="N55" t="n">
        <v>43.55</v>
      </c>
      <c r="O55" t="n">
        <v>25670.09</v>
      </c>
      <c r="P55" t="n">
        <v>43.29</v>
      </c>
      <c r="Q55" t="n">
        <v>203.56</v>
      </c>
      <c r="R55" t="n">
        <v>15.65</v>
      </c>
      <c r="S55" t="n">
        <v>13.05</v>
      </c>
      <c r="T55" t="n">
        <v>1011.28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87.14729193537866</v>
      </c>
      <c r="AB55" t="n">
        <v>119.2387694931137</v>
      </c>
      <c r="AC55" t="n">
        <v>107.8587886853861</v>
      </c>
      <c r="AD55" t="n">
        <v>87147.29193537866</v>
      </c>
      <c r="AE55" t="n">
        <v>119238.7694931137</v>
      </c>
      <c r="AF55" t="n">
        <v>3.503804839087916e-06</v>
      </c>
      <c r="AG55" t="n">
        <v>6</v>
      </c>
      <c r="AH55" t="n">
        <v>107858.7886853861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13.1565</v>
      </c>
      <c r="E2" t="n">
        <v>7.6</v>
      </c>
      <c r="F2" t="n">
        <v>4.7</v>
      </c>
      <c r="G2" t="n">
        <v>8.300000000000001</v>
      </c>
      <c r="H2" t="n">
        <v>0.15</v>
      </c>
      <c r="I2" t="n">
        <v>34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45.68</v>
      </c>
      <c r="Q2" t="n">
        <v>203.58</v>
      </c>
      <c r="R2" t="n">
        <v>34.77</v>
      </c>
      <c r="S2" t="n">
        <v>13.05</v>
      </c>
      <c r="T2" t="n">
        <v>10418.32</v>
      </c>
      <c r="U2" t="n">
        <v>0.38</v>
      </c>
      <c r="V2" t="n">
        <v>0.79</v>
      </c>
      <c r="W2" t="n">
        <v>0.11</v>
      </c>
      <c r="X2" t="n">
        <v>0.66</v>
      </c>
      <c r="Y2" t="n">
        <v>1</v>
      </c>
      <c r="Z2" t="n">
        <v>10</v>
      </c>
      <c r="AA2" t="n">
        <v>95.83961992605202</v>
      </c>
      <c r="AB2" t="n">
        <v>131.1319961283934</v>
      </c>
      <c r="AC2" t="n">
        <v>118.6169424628469</v>
      </c>
      <c r="AD2" t="n">
        <v>95839.61992605202</v>
      </c>
      <c r="AE2" t="n">
        <v>131131.9961283934</v>
      </c>
      <c r="AF2" t="n">
        <v>3.34883005664755e-06</v>
      </c>
      <c r="AG2" t="n">
        <v>7</v>
      </c>
      <c r="AH2" t="n">
        <v>118616.9424628469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13.7117</v>
      </c>
      <c r="E3" t="n">
        <v>7.29</v>
      </c>
      <c r="F3" t="n">
        <v>4.56</v>
      </c>
      <c r="G3" t="n">
        <v>10.14</v>
      </c>
      <c r="H3" t="n">
        <v>0.19</v>
      </c>
      <c r="I3" t="n">
        <v>27</v>
      </c>
      <c r="J3" t="n">
        <v>116.37</v>
      </c>
      <c r="K3" t="n">
        <v>43.4</v>
      </c>
      <c r="L3" t="n">
        <v>1.25</v>
      </c>
      <c r="M3" t="n">
        <v>25</v>
      </c>
      <c r="N3" t="n">
        <v>16.72</v>
      </c>
      <c r="O3" t="n">
        <v>14585.96</v>
      </c>
      <c r="P3" t="n">
        <v>43.95</v>
      </c>
      <c r="Q3" t="n">
        <v>203.59</v>
      </c>
      <c r="R3" t="n">
        <v>30.36</v>
      </c>
      <c r="S3" t="n">
        <v>13.05</v>
      </c>
      <c r="T3" t="n">
        <v>8251.82</v>
      </c>
      <c r="U3" t="n">
        <v>0.43</v>
      </c>
      <c r="V3" t="n">
        <v>0.82</v>
      </c>
      <c r="W3" t="n">
        <v>0.1</v>
      </c>
      <c r="X3" t="n">
        <v>0.52</v>
      </c>
      <c r="Y3" t="n">
        <v>1</v>
      </c>
      <c r="Z3" t="n">
        <v>10</v>
      </c>
      <c r="AA3" t="n">
        <v>93.86095806643466</v>
      </c>
      <c r="AB3" t="n">
        <v>128.4247036796658</v>
      </c>
      <c r="AC3" t="n">
        <v>116.1680302057162</v>
      </c>
      <c r="AD3" t="n">
        <v>93860.95806643466</v>
      </c>
      <c r="AE3" t="n">
        <v>128424.7036796658</v>
      </c>
      <c r="AF3" t="n">
        <v>3.490149590524396e-06</v>
      </c>
      <c r="AG3" t="n">
        <v>7</v>
      </c>
      <c r="AH3" t="n">
        <v>116168.0302057162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14.1521</v>
      </c>
      <c r="E4" t="n">
        <v>7.07</v>
      </c>
      <c r="F4" t="n">
        <v>4.46</v>
      </c>
      <c r="G4" t="n">
        <v>12.15</v>
      </c>
      <c r="H4" t="n">
        <v>0.23</v>
      </c>
      <c r="I4" t="n">
        <v>22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42.56</v>
      </c>
      <c r="Q4" t="n">
        <v>203.56</v>
      </c>
      <c r="R4" t="n">
        <v>26.89</v>
      </c>
      <c r="S4" t="n">
        <v>13.05</v>
      </c>
      <c r="T4" t="n">
        <v>6539.39</v>
      </c>
      <c r="U4" t="n">
        <v>0.49</v>
      </c>
      <c r="V4" t="n">
        <v>0.84</v>
      </c>
      <c r="W4" t="n">
        <v>0.09</v>
      </c>
      <c r="X4" t="n">
        <v>0.42</v>
      </c>
      <c r="Y4" t="n">
        <v>1</v>
      </c>
      <c r="Z4" t="n">
        <v>10</v>
      </c>
      <c r="AA4" t="n">
        <v>92.41171102351133</v>
      </c>
      <c r="AB4" t="n">
        <v>126.441779939272</v>
      </c>
      <c r="AC4" t="n">
        <v>114.3743539240539</v>
      </c>
      <c r="AD4" t="n">
        <v>92411.71102351134</v>
      </c>
      <c r="AE4" t="n">
        <v>126441.779939272</v>
      </c>
      <c r="AF4" t="n">
        <v>3.602248154500194e-06</v>
      </c>
      <c r="AG4" t="n">
        <v>7</v>
      </c>
      <c r="AH4" t="n">
        <v>114374.353924054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14.559</v>
      </c>
      <c r="E5" t="n">
        <v>6.87</v>
      </c>
      <c r="F5" t="n">
        <v>4.35</v>
      </c>
      <c r="G5" t="n">
        <v>14.51</v>
      </c>
      <c r="H5" t="n">
        <v>0.26</v>
      </c>
      <c r="I5" t="n">
        <v>18</v>
      </c>
      <c r="J5" t="n">
        <v>117.01</v>
      </c>
      <c r="K5" t="n">
        <v>43.4</v>
      </c>
      <c r="L5" t="n">
        <v>1.75</v>
      </c>
      <c r="M5" t="n">
        <v>16</v>
      </c>
      <c r="N5" t="n">
        <v>16.86</v>
      </c>
      <c r="O5" t="n">
        <v>14665.62</v>
      </c>
      <c r="P5" t="n">
        <v>41.15</v>
      </c>
      <c r="Q5" t="n">
        <v>203.57</v>
      </c>
      <c r="R5" t="n">
        <v>24.02</v>
      </c>
      <c r="S5" t="n">
        <v>13.05</v>
      </c>
      <c r="T5" t="n">
        <v>5127.06</v>
      </c>
      <c r="U5" t="n">
        <v>0.54</v>
      </c>
      <c r="V5" t="n">
        <v>0.86</v>
      </c>
      <c r="W5" t="n">
        <v>0.07000000000000001</v>
      </c>
      <c r="X5" t="n">
        <v>0.31</v>
      </c>
      <c r="Y5" t="n">
        <v>1</v>
      </c>
      <c r="Z5" t="n">
        <v>10</v>
      </c>
      <c r="AA5" t="n">
        <v>81.38449789469418</v>
      </c>
      <c r="AB5" t="n">
        <v>111.3538604501232</v>
      </c>
      <c r="AC5" t="n">
        <v>100.7264042949167</v>
      </c>
      <c r="AD5" t="n">
        <v>81384.49789469418</v>
      </c>
      <c r="AE5" t="n">
        <v>111353.8604501232</v>
      </c>
      <c r="AF5" t="n">
        <v>3.705819693287096e-06</v>
      </c>
      <c r="AG5" t="n">
        <v>6</v>
      </c>
      <c r="AH5" t="n">
        <v>100726.4042949167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14.6711</v>
      </c>
      <c r="E6" t="n">
        <v>6.82</v>
      </c>
      <c r="F6" t="n">
        <v>4.35</v>
      </c>
      <c r="G6" t="n">
        <v>16.31</v>
      </c>
      <c r="H6" t="n">
        <v>0.3</v>
      </c>
      <c r="I6" t="n">
        <v>16</v>
      </c>
      <c r="J6" t="n">
        <v>117.34</v>
      </c>
      <c r="K6" t="n">
        <v>43.4</v>
      </c>
      <c r="L6" t="n">
        <v>2</v>
      </c>
      <c r="M6" t="n">
        <v>14</v>
      </c>
      <c r="N6" t="n">
        <v>16.94</v>
      </c>
      <c r="O6" t="n">
        <v>14705.49</v>
      </c>
      <c r="P6" t="n">
        <v>40.75</v>
      </c>
      <c r="Q6" t="n">
        <v>203.57</v>
      </c>
      <c r="R6" t="n">
        <v>23.68</v>
      </c>
      <c r="S6" t="n">
        <v>13.05</v>
      </c>
      <c r="T6" t="n">
        <v>4966.64</v>
      </c>
      <c r="U6" t="n">
        <v>0.55</v>
      </c>
      <c r="V6" t="n">
        <v>0.86</v>
      </c>
      <c r="W6" t="n">
        <v>0.08</v>
      </c>
      <c r="X6" t="n">
        <v>0.31</v>
      </c>
      <c r="Y6" t="n">
        <v>1</v>
      </c>
      <c r="Z6" t="n">
        <v>10</v>
      </c>
      <c r="AA6" t="n">
        <v>81.06984174676187</v>
      </c>
      <c r="AB6" t="n">
        <v>110.9233340268729</v>
      </c>
      <c r="AC6" t="n">
        <v>100.3369667092536</v>
      </c>
      <c r="AD6" t="n">
        <v>81069.84174676187</v>
      </c>
      <c r="AE6" t="n">
        <v>110923.3340268728</v>
      </c>
      <c r="AF6" t="n">
        <v>3.734353410411726e-06</v>
      </c>
      <c r="AG6" t="n">
        <v>6</v>
      </c>
      <c r="AH6" t="n">
        <v>100336.9667092536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14.8754</v>
      </c>
      <c r="E7" t="n">
        <v>6.72</v>
      </c>
      <c r="F7" t="n">
        <v>4.3</v>
      </c>
      <c r="G7" t="n">
        <v>18.45</v>
      </c>
      <c r="H7" t="n">
        <v>0.34</v>
      </c>
      <c r="I7" t="n">
        <v>14</v>
      </c>
      <c r="J7" t="n">
        <v>117.66</v>
      </c>
      <c r="K7" t="n">
        <v>43.4</v>
      </c>
      <c r="L7" t="n">
        <v>2.25</v>
      </c>
      <c r="M7" t="n">
        <v>12</v>
      </c>
      <c r="N7" t="n">
        <v>17.01</v>
      </c>
      <c r="O7" t="n">
        <v>14745.39</v>
      </c>
      <c r="P7" t="n">
        <v>39.95</v>
      </c>
      <c r="Q7" t="n">
        <v>203.56</v>
      </c>
      <c r="R7" t="n">
        <v>22.34</v>
      </c>
      <c r="S7" t="n">
        <v>13.05</v>
      </c>
      <c r="T7" t="n">
        <v>4303.65</v>
      </c>
      <c r="U7" t="n">
        <v>0.58</v>
      </c>
      <c r="V7" t="n">
        <v>0.87</v>
      </c>
      <c r="W7" t="n">
        <v>0.07000000000000001</v>
      </c>
      <c r="X7" t="n">
        <v>0.26</v>
      </c>
      <c r="Y7" t="n">
        <v>1</v>
      </c>
      <c r="Z7" t="n">
        <v>10</v>
      </c>
      <c r="AA7" t="n">
        <v>80.41082126747141</v>
      </c>
      <c r="AB7" t="n">
        <v>110.0216331331765</v>
      </c>
      <c r="AC7" t="n">
        <v>99.52132288330617</v>
      </c>
      <c r="AD7" t="n">
        <v>80410.8212674714</v>
      </c>
      <c r="AE7" t="n">
        <v>110021.6331331765</v>
      </c>
      <c r="AF7" t="n">
        <v>3.786355537160717e-06</v>
      </c>
      <c r="AG7" t="n">
        <v>6</v>
      </c>
      <c r="AH7" t="n">
        <v>99521.32288330617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14.9732</v>
      </c>
      <c r="E8" t="n">
        <v>6.68</v>
      </c>
      <c r="F8" t="n">
        <v>4.28</v>
      </c>
      <c r="G8" t="n">
        <v>19.77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11</v>
      </c>
      <c r="N8" t="n">
        <v>17.08</v>
      </c>
      <c r="O8" t="n">
        <v>14785.31</v>
      </c>
      <c r="P8" t="n">
        <v>39.43</v>
      </c>
      <c r="Q8" t="n">
        <v>203.58</v>
      </c>
      <c r="R8" t="n">
        <v>21.56</v>
      </c>
      <c r="S8" t="n">
        <v>13.05</v>
      </c>
      <c r="T8" t="n">
        <v>3921.47</v>
      </c>
      <c r="U8" t="n">
        <v>0.61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80.05751689655855</v>
      </c>
      <c r="AB8" t="n">
        <v>109.5382265062049</v>
      </c>
      <c r="AC8" t="n">
        <v>99.08405190634721</v>
      </c>
      <c r="AD8" t="n">
        <v>80057.51689655855</v>
      </c>
      <c r="AE8" t="n">
        <v>109538.226506205</v>
      </c>
      <c r="AF8" t="n">
        <v>3.811249359950982e-06</v>
      </c>
      <c r="AG8" t="n">
        <v>6</v>
      </c>
      <c r="AH8" t="n">
        <v>99084.05190634722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15.0722</v>
      </c>
      <c r="E9" t="n">
        <v>6.63</v>
      </c>
      <c r="F9" t="n">
        <v>4.26</v>
      </c>
      <c r="G9" t="n">
        <v>21.32</v>
      </c>
      <c r="H9" t="n">
        <v>0.41</v>
      </c>
      <c r="I9" t="n">
        <v>12</v>
      </c>
      <c r="J9" t="n">
        <v>118.31</v>
      </c>
      <c r="K9" t="n">
        <v>43.4</v>
      </c>
      <c r="L9" t="n">
        <v>2.75</v>
      </c>
      <c r="M9" t="n">
        <v>10</v>
      </c>
      <c r="N9" t="n">
        <v>17.16</v>
      </c>
      <c r="O9" t="n">
        <v>14825.26</v>
      </c>
      <c r="P9" t="n">
        <v>38.87</v>
      </c>
      <c r="Q9" t="n">
        <v>203.56</v>
      </c>
      <c r="R9" t="n">
        <v>20.98</v>
      </c>
      <c r="S9" t="n">
        <v>13.05</v>
      </c>
      <c r="T9" t="n">
        <v>3633.97</v>
      </c>
      <c r="U9" t="n">
        <v>0.62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79.69275629622373</v>
      </c>
      <c r="AB9" t="n">
        <v>109.0391449607251</v>
      </c>
      <c r="AC9" t="n">
        <v>98.63260200310248</v>
      </c>
      <c r="AD9" t="n">
        <v>79692.75629622373</v>
      </c>
      <c r="AE9" t="n">
        <v>109039.1449607251</v>
      </c>
      <c r="AF9" t="n">
        <v>3.836448628419656e-06</v>
      </c>
      <c r="AG9" t="n">
        <v>6</v>
      </c>
      <c r="AH9" t="n">
        <v>98632.60200310248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15.1969</v>
      </c>
      <c r="E10" t="n">
        <v>6.58</v>
      </c>
      <c r="F10" t="n">
        <v>4.23</v>
      </c>
      <c r="G10" t="n">
        <v>23.09</v>
      </c>
      <c r="H10" t="n">
        <v>0.45</v>
      </c>
      <c r="I10" t="n">
        <v>11</v>
      </c>
      <c r="J10" t="n">
        <v>118.63</v>
      </c>
      <c r="K10" t="n">
        <v>43.4</v>
      </c>
      <c r="L10" t="n">
        <v>3</v>
      </c>
      <c r="M10" t="n">
        <v>9</v>
      </c>
      <c r="N10" t="n">
        <v>17.23</v>
      </c>
      <c r="O10" t="n">
        <v>14865.24</v>
      </c>
      <c r="P10" t="n">
        <v>38.32</v>
      </c>
      <c r="Q10" t="n">
        <v>203.56</v>
      </c>
      <c r="R10" t="n">
        <v>19.91</v>
      </c>
      <c r="S10" t="n">
        <v>13.05</v>
      </c>
      <c r="T10" t="n">
        <v>3106.61</v>
      </c>
      <c r="U10" t="n">
        <v>0.66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79.28895027217828</v>
      </c>
      <c r="AB10" t="n">
        <v>108.4866397439619</v>
      </c>
      <c r="AC10" t="n">
        <v>98.13282710878106</v>
      </c>
      <c r="AD10" t="n">
        <v>79288.95027217828</v>
      </c>
      <c r="AE10" t="n">
        <v>108486.6397439619</v>
      </c>
      <c r="AF10" t="n">
        <v>3.868189525167572e-06</v>
      </c>
      <c r="AG10" t="n">
        <v>6</v>
      </c>
      <c r="AH10" t="n">
        <v>98132.82710878106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15.2497</v>
      </c>
      <c r="E11" t="n">
        <v>6.56</v>
      </c>
      <c r="F11" t="n">
        <v>4.23</v>
      </c>
      <c r="G11" t="n">
        <v>25.41</v>
      </c>
      <c r="H11" t="n">
        <v>0.48</v>
      </c>
      <c r="I11" t="n">
        <v>10</v>
      </c>
      <c r="J11" t="n">
        <v>118.96</v>
      </c>
      <c r="K11" t="n">
        <v>43.4</v>
      </c>
      <c r="L11" t="n">
        <v>3.25</v>
      </c>
      <c r="M11" t="n">
        <v>8</v>
      </c>
      <c r="N11" t="n">
        <v>17.31</v>
      </c>
      <c r="O11" t="n">
        <v>14905.25</v>
      </c>
      <c r="P11" t="n">
        <v>37.91</v>
      </c>
      <c r="Q11" t="n">
        <v>203.62</v>
      </c>
      <c r="R11" t="n">
        <v>20.3</v>
      </c>
      <c r="S11" t="n">
        <v>13.05</v>
      </c>
      <c r="T11" t="n">
        <v>3304.22</v>
      </c>
      <c r="U11" t="n">
        <v>0.64</v>
      </c>
      <c r="V11" t="n">
        <v>0.88</v>
      </c>
      <c r="W11" t="n">
        <v>0.06</v>
      </c>
      <c r="X11" t="n">
        <v>0.19</v>
      </c>
      <c r="Y11" t="n">
        <v>1</v>
      </c>
      <c r="Z11" t="n">
        <v>10</v>
      </c>
      <c r="AA11" t="n">
        <v>79.07454511053083</v>
      </c>
      <c r="AB11" t="n">
        <v>108.1932811429079</v>
      </c>
      <c r="AC11" t="n">
        <v>97.86746624088013</v>
      </c>
      <c r="AD11" t="n">
        <v>79074.54511053083</v>
      </c>
      <c r="AE11" t="n">
        <v>108193.2811429079</v>
      </c>
      <c r="AF11" t="n">
        <v>3.881629135017532e-06</v>
      </c>
      <c r="AG11" t="n">
        <v>6</v>
      </c>
      <c r="AH11" t="n">
        <v>97867.46624088014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15.3597</v>
      </c>
      <c r="E12" t="n">
        <v>6.51</v>
      </c>
      <c r="F12" t="n">
        <v>4.21</v>
      </c>
      <c r="G12" t="n">
        <v>28.08</v>
      </c>
      <c r="H12" t="n">
        <v>0.52</v>
      </c>
      <c r="I12" t="n">
        <v>9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37.44</v>
      </c>
      <c r="Q12" t="n">
        <v>203.58</v>
      </c>
      <c r="R12" t="n">
        <v>19.45</v>
      </c>
      <c r="S12" t="n">
        <v>13.05</v>
      </c>
      <c r="T12" t="n">
        <v>2882.57</v>
      </c>
      <c r="U12" t="n">
        <v>0.67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78.74090373145795</v>
      </c>
      <c r="AB12" t="n">
        <v>107.7367782888418</v>
      </c>
      <c r="AC12" t="n">
        <v>97.45453137850016</v>
      </c>
      <c r="AD12" t="n">
        <v>78740.90373145795</v>
      </c>
      <c r="AE12" t="n">
        <v>107736.7782888418</v>
      </c>
      <c r="AF12" t="n">
        <v>3.909628322204946e-06</v>
      </c>
      <c r="AG12" t="n">
        <v>6</v>
      </c>
      <c r="AH12" t="n">
        <v>97454.53137850016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15.4885</v>
      </c>
      <c r="E13" t="n">
        <v>6.46</v>
      </c>
      <c r="F13" t="n">
        <v>4.18</v>
      </c>
      <c r="G13" t="n">
        <v>31.36</v>
      </c>
      <c r="H13" t="n">
        <v>0.55</v>
      </c>
      <c r="I13" t="n">
        <v>8</v>
      </c>
      <c r="J13" t="n">
        <v>119.61</v>
      </c>
      <c r="K13" t="n">
        <v>43.4</v>
      </c>
      <c r="L13" t="n">
        <v>3.75</v>
      </c>
      <c r="M13" t="n">
        <v>6</v>
      </c>
      <c r="N13" t="n">
        <v>17.46</v>
      </c>
      <c r="O13" t="n">
        <v>14985.35</v>
      </c>
      <c r="P13" t="n">
        <v>36.59</v>
      </c>
      <c r="Q13" t="n">
        <v>203.56</v>
      </c>
      <c r="R13" t="n">
        <v>18.41</v>
      </c>
      <c r="S13" t="n">
        <v>13.05</v>
      </c>
      <c r="T13" t="n">
        <v>2370.1</v>
      </c>
      <c r="U13" t="n">
        <v>0.71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78.24189617434428</v>
      </c>
      <c r="AB13" t="n">
        <v>107.0540141345395</v>
      </c>
      <c r="AC13" t="n">
        <v>96.83692927681876</v>
      </c>
      <c r="AD13" t="n">
        <v>78241.89617434428</v>
      </c>
      <c r="AE13" t="n">
        <v>107054.0141345395</v>
      </c>
      <c r="AF13" t="n">
        <v>3.942412825020756e-06</v>
      </c>
      <c r="AG13" t="n">
        <v>6</v>
      </c>
      <c r="AH13" t="n">
        <v>96836.92927681876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15.5005</v>
      </c>
      <c r="E14" t="n">
        <v>6.45</v>
      </c>
      <c r="F14" t="n">
        <v>4.18</v>
      </c>
      <c r="G14" t="n">
        <v>31.32</v>
      </c>
      <c r="H14" t="n">
        <v>0.59</v>
      </c>
      <c r="I14" t="n">
        <v>8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36.18</v>
      </c>
      <c r="Q14" t="n">
        <v>203.56</v>
      </c>
      <c r="R14" t="n">
        <v>18.24</v>
      </c>
      <c r="S14" t="n">
        <v>13.05</v>
      </c>
      <c r="T14" t="n">
        <v>2283.25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78.08353735044197</v>
      </c>
      <c r="AB14" t="n">
        <v>106.8373406053782</v>
      </c>
      <c r="AC14" t="n">
        <v>96.64093476517738</v>
      </c>
      <c r="AD14" t="n">
        <v>78083.53735044197</v>
      </c>
      <c r="AE14" t="n">
        <v>106837.3406053782</v>
      </c>
      <c r="AF14" t="n">
        <v>3.945467281804838e-06</v>
      </c>
      <c r="AG14" t="n">
        <v>6</v>
      </c>
      <c r="AH14" t="n">
        <v>96640.93476517737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15.6304</v>
      </c>
      <c r="E15" t="n">
        <v>6.4</v>
      </c>
      <c r="F15" t="n">
        <v>4.15</v>
      </c>
      <c r="G15" t="n">
        <v>35.54</v>
      </c>
      <c r="H15" t="n">
        <v>0.62</v>
      </c>
      <c r="I15" t="n">
        <v>7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35.35</v>
      </c>
      <c r="Q15" t="n">
        <v>203.57</v>
      </c>
      <c r="R15" t="n">
        <v>17.2</v>
      </c>
      <c r="S15" t="n">
        <v>13.05</v>
      </c>
      <c r="T15" t="n">
        <v>1767.77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77.60014100720269</v>
      </c>
      <c r="AB15" t="n">
        <v>106.1759364026171</v>
      </c>
      <c r="AC15" t="n">
        <v>96.04265405124086</v>
      </c>
      <c r="AD15" t="n">
        <v>77600.14100720269</v>
      </c>
      <c r="AE15" t="n">
        <v>106175.9364026171</v>
      </c>
      <c r="AF15" t="n">
        <v>3.978531776492522e-06</v>
      </c>
      <c r="AG15" t="n">
        <v>6</v>
      </c>
      <c r="AH15" t="n">
        <v>96042.65405124085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15.5871</v>
      </c>
      <c r="E16" t="n">
        <v>6.42</v>
      </c>
      <c r="F16" t="n">
        <v>4.16</v>
      </c>
      <c r="G16" t="n">
        <v>35.69</v>
      </c>
      <c r="H16" t="n">
        <v>0.66</v>
      </c>
      <c r="I16" t="n">
        <v>7</v>
      </c>
      <c r="J16" t="n">
        <v>120.58</v>
      </c>
      <c r="K16" t="n">
        <v>43.4</v>
      </c>
      <c r="L16" t="n">
        <v>4.5</v>
      </c>
      <c r="M16" t="n">
        <v>5</v>
      </c>
      <c r="N16" t="n">
        <v>17.68</v>
      </c>
      <c r="O16" t="n">
        <v>15105.7</v>
      </c>
      <c r="P16" t="n">
        <v>35.26</v>
      </c>
      <c r="Q16" t="n">
        <v>203.57</v>
      </c>
      <c r="R16" t="n">
        <v>18</v>
      </c>
      <c r="S16" t="n">
        <v>13.05</v>
      </c>
      <c r="T16" t="n">
        <v>2172.21</v>
      </c>
      <c r="U16" t="n">
        <v>0.72</v>
      </c>
      <c r="V16" t="n">
        <v>0.9</v>
      </c>
      <c r="W16" t="n">
        <v>0.06</v>
      </c>
      <c r="X16" t="n">
        <v>0.12</v>
      </c>
      <c r="Y16" t="n">
        <v>1</v>
      </c>
      <c r="Z16" t="n">
        <v>10</v>
      </c>
      <c r="AA16" t="n">
        <v>77.63236275028353</v>
      </c>
      <c r="AB16" t="n">
        <v>106.2200236130232</v>
      </c>
      <c r="AC16" t="n">
        <v>96.08253364016264</v>
      </c>
      <c r="AD16" t="n">
        <v>77632.36275028353</v>
      </c>
      <c r="AE16" t="n">
        <v>106220.0236130232</v>
      </c>
      <c r="AF16" t="n">
        <v>3.967510278263294e-06</v>
      </c>
      <c r="AG16" t="n">
        <v>6</v>
      </c>
      <c r="AH16" t="n">
        <v>96082.53364016264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15.581</v>
      </c>
      <c r="E17" t="n">
        <v>6.42</v>
      </c>
      <c r="F17" t="n">
        <v>4.17</v>
      </c>
      <c r="G17" t="n">
        <v>35.71</v>
      </c>
      <c r="H17" t="n">
        <v>0.6899999999999999</v>
      </c>
      <c r="I17" t="n">
        <v>7</v>
      </c>
      <c r="J17" t="n">
        <v>120.91</v>
      </c>
      <c r="K17" t="n">
        <v>43.4</v>
      </c>
      <c r="L17" t="n">
        <v>4.75</v>
      </c>
      <c r="M17" t="n">
        <v>5</v>
      </c>
      <c r="N17" t="n">
        <v>17.76</v>
      </c>
      <c r="O17" t="n">
        <v>15145.88</v>
      </c>
      <c r="P17" t="n">
        <v>34.64</v>
      </c>
      <c r="Q17" t="n">
        <v>203.56</v>
      </c>
      <c r="R17" t="n">
        <v>18.05</v>
      </c>
      <c r="S17" t="n">
        <v>13.05</v>
      </c>
      <c r="T17" t="n">
        <v>2195.74</v>
      </c>
      <c r="U17" t="n">
        <v>0.72</v>
      </c>
      <c r="V17" t="n">
        <v>0.9</v>
      </c>
      <c r="W17" t="n">
        <v>0.06</v>
      </c>
      <c r="X17" t="n">
        <v>0.13</v>
      </c>
      <c r="Y17" t="n">
        <v>1</v>
      </c>
      <c r="Z17" t="n">
        <v>10</v>
      </c>
      <c r="AA17" t="n">
        <v>77.43657414428003</v>
      </c>
      <c r="AB17" t="n">
        <v>105.9521370047057</v>
      </c>
      <c r="AC17" t="n">
        <v>95.84021375376165</v>
      </c>
      <c r="AD17" t="n">
        <v>77436.57414428004</v>
      </c>
      <c r="AE17" t="n">
        <v>105952.1370047057</v>
      </c>
      <c r="AF17" t="n">
        <v>3.965957596064719e-06</v>
      </c>
      <c r="AG17" t="n">
        <v>6</v>
      </c>
      <c r="AH17" t="n">
        <v>95840.21375376165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15.7123</v>
      </c>
      <c r="E18" t="n">
        <v>6.36</v>
      </c>
      <c r="F18" t="n">
        <v>4.14</v>
      </c>
      <c r="G18" t="n">
        <v>41.37</v>
      </c>
      <c r="H18" t="n">
        <v>0.73</v>
      </c>
      <c r="I18" t="n">
        <v>6</v>
      </c>
      <c r="J18" t="n">
        <v>121.23</v>
      </c>
      <c r="K18" t="n">
        <v>43.4</v>
      </c>
      <c r="L18" t="n">
        <v>5</v>
      </c>
      <c r="M18" t="n">
        <v>4</v>
      </c>
      <c r="N18" t="n">
        <v>17.83</v>
      </c>
      <c r="O18" t="n">
        <v>15186.08</v>
      </c>
      <c r="P18" t="n">
        <v>33.84</v>
      </c>
      <c r="Q18" t="n">
        <v>203.57</v>
      </c>
      <c r="R18" t="n">
        <v>16.98</v>
      </c>
      <c r="S18" t="n">
        <v>13.05</v>
      </c>
      <c r="T18" t="n">
        <v>1664.51</v>
      </c>
      <c r="U18" t="n">
        <v>0.77</v>
      </c>
      <c r="V18" t="n">
        <v>0.9</v>
      </c>
      <c r="W18" t="n">
        <v>0.06</v>
      </c>
      <c r="X18" t="n">
        <v>0.1</v>
      </c>
      <c r="Y18" t="n">
        <v>1</v>
      </c>
      <c r="Z18" t="n">
        <v>10</v>
      </c>
      <c r="AA18" t="n">
        <v>76.96984939778177</v>
      </c>
      <c r="AB18" t="n">
        <v>105.3135436161045</v>
      </c>
      <c r="AC18" t="n">
        <v>95.26256682189688</v>
      </c>
      <c r="AD18" t="n">
        <v>76969.84939778177</v>
      </c>
      <c r="AE18" t="n">
        <v>105313.5436161045</v>
      </c>
      <c r="AF18" t="n">
        <v>3.99937844404388e-06</v>
      </c>
      <c r="AG18" t="n">
        <v>6</v>
      </c>
      <c r="AH18" t="n">
        <v>95262.56682189688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15.7095</v>
      </c>
      <c r="E19" t="n">
        <v>6.37</v>
      </c>
      <c r="F19" t="n">
        <v>4.14</v>
      </c>
      <c r="G19" t="n">
        <v>41.38</v>
      </c>
      <c r="H19" t="n">
        <v>0.76</v>
      </c>
      <c r="I19" t="n">
        <v>6</v>
      </c>
      <c r="J19" t="n">
        <v>121.56</v>
      </c>
      <c r="K19" t="n">
        <v>43.4</v>
      </c>
      <c r="L19" t="n">
        <v>5.25</v>
      </c>
      <c r="M19" t="n">
        <v>4</v>
      </c>
      <c r="N19" t="n">
        <v>17.91</v>
      </c>
      <c r="O19" t="n">
        <v>15226.31</v>
      </c>
      <c r="P19" t="n">
        <v>33.84</v>
      </c>
      <c r="Q19" t="n">
        <v>203.56</v>
      </c>
      <c r="R19" t="n">
        <v>17.07</v>
      </c>
      <c r="S19" t="n">
        <v>13.05</v>
      </c>
      <c r="T19" t="n">
        <v>1710.84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76.97294139865784</v>
      </c>
      <c r="AB19" t="n">
        <v>105.3177742281125</v>
      </c>
      <c r="AC19" t="n">
        <v>95.26639367023262</v>
      </c>
      <c r="AD19" t="n">
        <v>76972.94139865784</v>
      </c>
      <c r="AE19" t="n">
        <v>105317.7742281125</v>
      </c>
      <c r="AF19" t="n">
        <v>3.998665737460927e-06</v>
      </c>
      <c r="AG19" t="n">
        <v>6</v>
      </c>
      <c r="AH19" t="n">
        <v>95266.39367023262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15.7432</v>
      </c>
      <c r="E20" t="n">
        <v>6.35</v>
      </c>
      <c r="F20" t="n">
        <v>4.12</v>
      </c>
      <c r="G20" t="n">
        <v>41.24</v>
      </c>
      <c r="H20" t="n">
        <v>0.8</v>
      </c>
      <c r="I20" t="n">
        <v>6</v>
      </c>
      <c r="J20" t="n">
        <v>121.89</v>
      </c>
      <c r="K20" t="n">
        <v>43.4</v>
      </c>
      <c r="L20" t="n">
        <v>5.5</v>
      </c>
      <c r="M20" t="n">
        <v>4</v>
      </c>
      <c r="N20" t="n">
        <v>17.99</v>
      </c>
      <c r="O20" t="n">
        <v>15266.56</v>
      </c>
      <c r="P20" t="n">
        <v>32.96</v>
      </c>
      <c r="Q20" t="n">
        <v>203.56</v>
      </c>
      <c r="R20" t="n">
        <v>16.69</v>
      </c>
      <c r="S20" t="n">
        <v>13.05</v>
      </c>
      <c r="T20" t="n">
        <v>1518.16</v>
      </c>
      <c r="U20" t="n">
        <v>0.78</v>
      </c>
      <c r="V20" t="n">
        <v>0.91</v>
      </c>
      <c r="W20" t="n">
        <v>0.06</v>
      </c>
      <c r="X20" t="n">
        <v>0.08</v>
      </c>
      <c r="Y20" t="n">
        <v>1</v>
      </c>
      <c r="Z20" t="n">
        <v>10</v>
      </c>
      <c r="AA20" t="n">
        <v>76.60447841412534</v>
      </c>
      <c r="AB20" t="n">
        <v>104.8136269172358</v>
      </c>
      <c r="AC20" t="n">
        <v>94.81036147113061</v>
      </c>
      <c r="AD20" t="n">
        <v>76604.47841412533</v>
      </c>
      <c r="AE20" t="n">
        <v>104813.6269172358</v>
      </c>
      <c r="AF20" t="n">
        <v>4.00724367026289e-06</v>
      </c>
      <c r="AG20" t="n">
        <v>6</v>
      </c>
      <c r="AH20" t="n">
        <v>94810.3614711306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15.8075</v>
      </c>
      <c r="E21" t="n">
        <v>6.33</v>
      </c>
      <c r="F21" t="n">
        <v>4.12</v>
      </c>
      <c r="G21" t="n">
        <v>49.47</v>
      </c>
      <c r="H21" t="n">
        <v>0.83</v>
      </c>
      <c r="I21" t="n">
        <v>5</v>
      </c>
      <c r="J21" t="n">
        <v>122.21</v>
      </c>
      <c r="K21" t="n">
        <v>43.4</v>
      </c>
      <c r="L21" t="n">
        <v>5.75</v>
      </c>
      <c r="M21" t="n">
        <v>3</v>
      </c>
      <c r="N21" t="n">
        <v>18.06</v>
      </c>
      <c r="O21" t="n">
        <v>15306.85</v>
      </c>
      <c r="P21" t="n">
        <v>32.17</v>
      </c>
      <c r="Q21" t="n">
        <v>203.56</v>
      </c>
      <c r="R21" t="n">
        <v>16.58</v>
      </c>
      <c r="S21" t="n">
        <v>13.05</v>
      </c>
      <c r="T21" t="n">
        <v>1469.63</v>
      </c>
      <c r="U21" t="n">
        <v>0.79</v>
      </c>
      <c r="V21" t="n">
        <v>0.91</v>
      </c>
      <c r="W21" t="n">
        <v>0.06</v>
      </c>
      <c r="X21" t="n">
        <v>0.08</v>
      </c>
      <c r="Y21" t="n">
        <v>1</v>
      </c>
      <c r="Z21" t="n">
        <v>10</v>
      </c>
      <c r="AA21" t="n">
        <v>76.26343041450137</v>
      </c>
      <c r="AB21" t="n">
        <v>104.3469899981747</v>
      </c>
      <c r="AC21" t="n">
        <v>94.38825972469547</v>
      </c>
      <c r="AD21" t="n">
        <v>76263.43041450137</v>
      </c>
      <c r="AE21" t="n">
        <v>104346.9899981747</v>
      </c>
      <c r="AF21" t="n">
        <v>4.023610467864261e-06</v>
      </c>
      <c r="AG21" t="n">
        <v>6</v>
      </c>
      <c r="AH21" t="n">
        <v>94388.25972469547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15.7909</v>
      </c>
      <c r="E22" t="n">
        <v>6.33</v>
      </c>
      <c r="F22" t="n">
        <v>4.13</v>
      </c>
      <c r="G22" t="n">
        <v>49.55</v>
      </c>
      <c r="H22" t="n">
        <v>0.86</v>
      </c>
      <c r="I22" t="n">
        <v>5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32.18</v>
      </c>
      <c r="Q22" t="n">
        <v>203.56</v>
      </c>
      <c r="R22" t="n">
        <v>16.69</v>
      </c>
      <c r="S22" t="n">
        <v>13.05</v>
      </c>
      <c r="T22" t="n">
        <v>1526.34</v>
      </c>
      <c r="U22" t="n">
        <v>0.78</v>
      </c>
      <c r="V22" t="n">
        <v>0.9</v>
      </c>
      <c r="W22" t="n">
        <v>0.07000000000000001</v>
      </c>
      <c r="X22" t="n">
        <v>0.09</v>
      </c>
      <c r="Y22" t="n">
        <v>1</v>
      </c>
      <c r="Z22" t="n">
        <v>10</v>
      </c>
      <c r="AA22" t="n">
        <v>76.29789554597461</v>
      </c>
      <c r="AB22" t="n">
        <v>104.3941467115506</v>
      </c>
      <c r="AC22" t="n">
        <v>94.4309158675317</v>
      </c>
      <c r="AD22" t="n">
        <v>76297.89554597461</v>
      </c>
      <c r="AE22" t="n">
        <v>104394.1467115506</v>
      </c>
      <c r="AF22" t="n">
        <v>4.019385135979615e-06</v>
      </c>
      <c r="AG22" t="n">
        <v>6</v>
      </c>
      <c r="AH22" t="n">
        <v>94430.9158675317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15.8013</v>
      </c>
      <c r="E23" t="n">
        <v>6.33</v>
      </c>
      <c r="F23" t="n">
        <v>4.12</v>
      </c>
      <c r="G23" t="n">
        <v>49.5</v>
      </c>
      <c r="H23" t="n">
        <v>0.9</v>
      </c>
      <c r="I23" t="n">
        <v>5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32.17</v>
      </c>
      <c r="Q23" t="n">
        <v>203.56</v>
      </c>
      <c r="R23" t="n">
        <v>16.51</v>
      </c>
      <c r="S23" t="n">
        <v>13.05</v>
      </c>
      <c r="T23" t="n">
        <v>1434.81</v>
      </c>
      <c r="U23" t="n">
        <v>0.79</v>
      </c>
      <c r="V23" t="n">
        <v>0.91</v>
      </c>
      <c r="W23" t="n">
        <v>0.07000000000000001</v>
      </c>
      <c r="X23" t="n">
        <v>0.08</v>
      </c>
      <c r="Y23" t="n">
        <v>1</v>
      </c>
      <c r="Z23" t="n">
        <v>10</v>
      </c>
      <c r="AA23" t="n">
        <v>76.26996003210469</v>
      </c>
      <c r="AB23" t="n">
        <v>104.3559241090459</v>
      </c>
      <c r="AC23" t="n">
        <v>94.39634117656428</v>
      </c>
      <c r="AD23" t="n">
        <v>76269.96003210469</v>
      </c>
      <c r="AE23" t="n">
        <v>104355.9241090459</v>
      </c>
      <c r="AF23" t="n">
        <v>4.022032331859152e-06</v>
      </c>
      <c r="AG23" t="n">
        <v>6</v>
      </c>
      <c r="AH23" t="n">
        <v>94396.34117656428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14.1866</v>
      </c>
      <c r="E2" t="n">
        <v>7.05</v>
      </c>
      <c r="F2" t="n">
        <v>4.58</v>
      </c>
      <c r="G2" t="n">
        <v>9.81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36.96</v>
      </c>
      <c r="Q2" t="n">
        <v>203.6</v>
      </c>
      <c r="R2" t="n">
        <v>30.88</v>
      </c>
      <c r="S2" t="n">
        <v>13.05</v>
      </c>
      <c r="T2" t="n">
        <v>8505.34</v>
      </c>
      <c r="U2" t="n">
        <v>0.42</v>
      </c>
      <c r="V2" t="n">
        <v>0.82</v>
      </c>
      <c r="W2" t="n">
        <v>0.1</v>
      </c>
      <c r="X2" t="n">
        <v>0.54</v>
      </c>
      <c r="Y2" t="n">
        <v>1</v>
      </c>
      <c r="Z2" t="n">
        <v>10</v>
      </c>
      <c r="AA2" t="n">
        <v>87.06191378544057</v>
      </c>
      <c r="AB2" t="n">
        <v>119.1219513417503</v>
      </c>
      <c r="AC2" t="n">
        <v>107.7531194944335</v>
      </c>
      <c r="AD2" t="n">
        <v>87061.91378544057</v>
      </c>
      <c r="AE2" t="n">
        <v>119121.9513417503</v>
      </c>
      <c r="AF2" t="n">
        <v>3.761495955397246e-06</v>
      </c>
      <c r="AG2" t="n">
        <v>7</v>
      </c>
      <c r="AH2" t="n">
        <v>107753.1194944335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14.6849</v>
      </c>
      <c r="E3" t="n">
        <v>6.81</v>
      </c>
      <c r="F3" t="n">
        <v>4.45</v>
      </c>
      <c r="G3" t="n">
        <v>12.15</v>
      </c>
      <c r="H3" t="n">
        <v>0.24</v>
      </c>
      <c r="I3" t="n">
        <v>22</v>
      </c>
      <c r="J3" t="n">
        <v>90.18000000000001</v>
      </c>
      <c r="K3" t="n">
        <v>37.55</v>
      </c>
      <c r="L3" t="n">
        <v>1.25</v>
      </c>
      <c r="M3" t="n">
        <v>20</v>
      </c>
      <c r="N3" t="n">
        <v>11.37</v>
      </c>
      <c r="O3" t="n">
        <v>11355.7</v>
      </c>
      <c r="P3" t="n">
        <v>35.4</v>
      </c>
      <c r="Q3" t="n">
        <v>203.56</v>
      </c>
      <c r="R3" t="n">
        <v>26.92</v>
      </c>
      <c r="S3" t="n">
        <v>13.05</v>
      </c>
      <c r="T3" t="n">
        <v>6554.67</v>
      </c>
      <c r="U3" t="n">
        <v>0.48</v>
      </c>
      <c r="V3" t="n">
        <v>0.84</v>
      </c>
      <c r="W3" t="n">
        <v>0.09</v>
      </c>
      <c r="X3" t="n">
        <v>0.41</v>
      </c>
      <c r="Y3" t="n">
        <v>1</v>
      </c>
      <c r="Z3" t="n">
        <v>10</v>
      </c>
      <c r="AA3" t="n">
        <v>76.29379798913934</v>
      </c>
      <c r="AB3" t="n">
        <v>104.3885402535172</v>
      </c>
      <c r="AC3" t="n">
        <v>94.42584448198424</v>
      </c>
      <c r="AD3" t="n">
        <v>76293.79798913933</v>
      </c>
      <c r="AE3" t="n">
        <v>104388.5402535172</v>
      </c>
      <c r="AF3" t="n">
        <v>3.893617354081528e-06</v>
      </c>
      <c r="AG3" t="n">
        <v>6</v>
      </c>
      <c r="AH3" t="n">
        <v>94425.84448198424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14.8853</v>
      </c>
      <c r="E4" t="n">
        <v>6.72</v>
      </c>
      <c r="F4" t="n">
        <v>4.44</v>
      </c>
      <c r="G4" t="n">
        <v>14.79</v>
      </c>
      <c r="H4" t="n">
        <v>0.29</v>
      </c>
      <c r="I4" t="n">
        <v>18</v>
      </c>
      <c r="J4" t="n">
        <v>90.48</v>
      </c>
      <c r="K4" t="n">
        <v>37.55</v>
      </c>
      <c r="L4" t="n">
        <v>1.5</v>
      </c>
      <c r="M4" t="n">
        <v>16</v>
      </c>
      <c r="N4" t="n">
        <v>11.43</v>
      </c>
      <c r="O4" t="n">
        <v>11393.43</v>
      </c>
      <c r="P4" t="n">
        <v>34.82</v>
      </c>
      <c r="Q4" t="n">
        <v>203.57</v>
      </c>
      <c r="R4" t="n">
        <v>27.06</v>
      </c>
      <c r="S4" t="n">
        <v>13.05</v>
      </c>
      <c r="T4" t="n">
        <v>6646.66</v>
      </c>
      <c r="U4" t="n">
        <v>0.48</v>
      </c>
      <c r="V4" t="n">
        <v>0.84</v>
      </c>
      <c r="W4" t="n">
        <v>0.07000000000000001</v>
      </c>
      <c r="X4" t="n">
        <v>0.4</v>
      </c>
      <c r="Y4" t="n">
        <v>1</v>
      </c>
      <c r="Z4" t="n">
        <v>10</v>
      </c>
      <c r="AA4" t="n">
        <v>75.81589418981461</v>
      </c>
      <c r="AB4" t="n">
        <v>103.7346511916538</v>
      </c>
      <c r="AC4" t="n">
        <v>93.83436167444583</v>
      </c>
      <c r="AD4" t="n">
        <v>75815.89418981461</v>
      </c>
      <c r="AE4" t="n">
        <v>103734.6511916538</v>
      </c>
      <c r="AF4" t="n">
        <v>3.946752269386225e-06</v>
      </c>
      <c r="AG4" t="n">
        <v>6</v>
      </c>
      <c r="AH4" t="n">
        <v>93834.36167444583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15.2704</v>
      </c>
      <c r="E5" t="n">
        <v>6.55</v>
      </c>
      <c r="F5" t="n">
        <v>4.33</v>
      </c>
      <c r="G5" t="n">
        <v>17.3</v>
      </c>
      <c r="H5" t="n">
        <v>0.34</v>
      </c>
      <c r="I5" t="n">
        <v>15</v>
      </c>
      <c r="J5" t="n">
        <v>90.79000000000001</v>
      </c>
      <c r="K5" t="n">
        <v>37.55</v>
      </c>
      <c r="L5" t="n">
        <v>1.75</v>
      </c>
      <c r="M5" t="n">
        <v>13</v>
      </c>
      <c r="N5" t="n">
        <v>11.49</v>
      </c>
      <c r="O5" t="n">
        <v>11431.19</v>
      </c>
      <c r="P5" t="n">
        <v>33.4</v>
      </c>
      <c r="Q5" t="n">
        <v>203.58</v>
      </c>
      <c r="R5" t="n">
        <v>22.91</v>
      </c>
      <c r="S5" t="n">
        <v>13.05</v>
      </c>
      <c r="T5" t="n">
        <v>4586.27</v>
      </c>
      <c r="U5" t="n">
        <v>0.57</v>
      </c>
      <c r="V5" t="n">
        <v>0.86</v>
      </c>
      <c r="W5" t="n">
        <v>0.08</v>
      </c>
      <c r="X5" t="n">
        <v>0.28</v>
      </c>
      <c r="Y5" t="n">
        <v>1</v>
      </c>
      <c r="Z5" t="n">
        <v>10</v>
      </c>
      <c r="AA5" t="n">
        <v>74.71222639278481</v>
      </c>
      <c r="AB5" t="n">
        <v>102.2245642213716</v>
      </c>
      <c r="AC5" t="n">
        <v>92.46839528518649</v>
      </c>
      <c r="AD5" t="n">
        <v>74712.22639278481</v>
      </c>
      <c r="AE5" t="n">
        <v>102224.5642213715</v>
      </c>
      <c r="AF5" t="n">
        <v>4.048859334674841e-06</v>
      </c>
      <c r="AG5" t="n">
        <v>6</v>
      </c>
      <c r="AH5" t="n">
        <v>92468.39528518649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15.4579</v>
      </c>
      <c r="E6" t="n">
        <v>6.47</v>
      </c>
      <c r="F6" t="n">
        <v>4.28</v>
      </c>
      <c r="G6" t="n">
        <v>19.77</v>
      </c>
      <c r="H6" t="n">
        <v>0.39</v>
      </c>
      <c r="I6" t="n">
        <v>13</v>
      </c>
      <c r="J6" t="n">
        <v>91.09999999999999</v>
      </c>
      <c r="K6" t="n">
        <v>37.55</v>
      </c>
      <c r="L6" t="n">
        <v>2</v>
      </c>
      <c r="M6" t="n">
        <v>11</v>
      </c>
      <c r="N6" t="n">
        <v>11.54</v>
      </c>
      <c r="O6" t="n">
        <v>11468.97</v>
      </c>
      <c r="P6" t="n">
        <v>32.46</v>
      </c>
      <c r="Q6" t="n">
        <v>203.56</v>
      </c>
      <c r="R6" t="n">
        <v>21.7</v>
      </c>
      <c r="S6" t="n">
        <v>13.05</v>
      </c>
      <c r="T6" t="n">
        <v>3990.74</v>
      </c>
      <c r="U6" t="n">
        <v>0.6</v>
      </c>
      <c r="V6" t="n">
        <v>0.87</v>
      </c>
      <c r="W6" t="n">
        <v>0.07000000000000001</v>
      </c>
      <c r="X6" t="n">
        <v>0.24</v>
      </c>
      <c r="Y6" t="n">
        <v>1</v>
      </c>
      <c r="Z6" t="n">
        <v>10</v>
      </c>
      <c r="AA6" t="n">
        <v>74.11156611961292</v>
      </c>
      <c r="AB6" t="n">
        <v>101.4027143363572</v>
      </c>
      <c r="AC6" t="n">
        <v>91.72498159972405</v>
      </c>
      <c r="AD6" t="n">
        <v>74111.56611961292</v>
      </c>
      <c r="AE6" t="n">
        <v>101402.7143363572</v>
      </c>
      <c r="AF6" t="n">
        <v>4.098573888665013e-06</v>
      </c>
      <c r="AG6" t="n">
        <v>6</v>
      </c>
      <c r="AH6" t="n">
        <v>91724.98159972405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4.27</v>
      </c>
      <c r="G7" t="n">
        <v>21.33</v>
      </c>
      <c r="H7" t="n">
        <v>0.43</v>
      </c>
      <c r="I7" t="n">
        <v>12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31.86</v>
      </c>
      <c r="Q7" t="n">
        <v>203.56</v>
      </c>
      <c r="R7" t="n">
        <v>21</v>
      </c>
      <c r="S7" t="n">
        <v>13.05</v>
      </c>
      <c r="T7" t="n">
        <v>3643.54</v>
      </c>
      <c r="U7" t="n">
        <v>0.62</v>
      </c>
      <c r="V7" t="n">
        <v>0.88</v>
      </c>
      <c r="W7" t="n">
        <v>0.08</v>
      </c>
      <c r="X7" t="n">
        <v>0.23</v>
      </c>
      <c r="Y7" t="n">
        <v>1</v>
      </c>
      <c r="Z7" t="n">
        <v>10</v>
      </c>
      <c r="AA7" t="n">
        <v>73.7944846433081</v>
      </c>
      <c r="AB7" t="n">
        <v>100.9688694718296</v>
      </c>
      <c r="AC7" t="n">
        <v>91.33254228016182</v>
      </c>
      <c r="AD7" t="n">
        <v>73794.4846433081</v>
      </c>
      <c r="AE7" t="n">
        <v>100968.8694718296</v>
      </c>
      <c r="AF7" t="n">
        <v>4.122118701434759e-06</v>
      </c>
      <c r="AG7" t="n">
        <v>6</v>
      </c>
      <c r="AH7" t="n">
        <v>91332.54228016181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15.8082</v>
      </c>
      <c r="E8" t="n">
        <v>6.33</v>
      </c>
      <c r="F8" t="n">
        <v>4.2</v>
      </c>
      <c r="G8" t="n">
        <v>25.18</v>
      </c>
      <c r="H8" t="n">
        <v>0.48</v>
      </c>
      <c r="I8" t="n">
        <v>10</v>
      </c>
      <c r="J8" t="n">
        <v>91.70999999999999</v>
      </c>
      <c r="K8" t="n">
        <v>37.55</v>
      </c>
      <c r="L8" t="n">
        <v>2.5</v>
      </c>
      <c r="M8" t="n">
        <v>8</v>
      </c>
      <c r="N8" t="n">
        <v>11.66</v>
      </c>
      <c r="O8" t="n">
        <v>11544.61</v>
      </c>
      <c r="P8" t="n">
        <v>31</v>
      </c>
      <c r="Q8" t="n">
        <v>203.56</v>
      </c>
      <c r="R8" t="n">
        <v>18.65</v>
      </c>
      <c r="S8" t="n">
        <v>13.05</v>
      </c>
      <c r="T8" t="n">
        <v>2478.7</v>
      </c>
      <c r="U8" t="n">
        <v>0.7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73.14544340371097</v>
      </c>
      <c r="AB8" t="n">
        <v>100.0808226141347</v>
      </c>
      <c r="AC8" t="n">
        <v>90.52924936818339</v>
      </c>
      <c r="AD8" t="n">
        <v>73145.44340371097</v>
      </c>
      <c r="AE8" t="n">
        <v>100080.8226141347</v>
      </c>
      <c r="AF8" t="n">
        <v>4.191453932733053e-06</v>
      </c>
      <c r="AG8" t="n">
        <v>6</v>
      </c>
      <c r="AH8" t="n">
        <v>90529.24936818339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15.8493</v>
      </c>
      <c r="E9" t="n">
        <v>6.31</v>
      </c>
      <c r="F9" t="n">
        <v>4.2</v>
      </c>
      <c r="G9" t="n">
        <v>28</v>
      </c>
      <c r="H9" t="n">
        <v>0.52</v>
      </c>
      <c r="I9" t="n">
        <v>9</v>
      </c>
      <c r="J9" t="n">
        <v>92.02</v>
      </c>
      <c r="K9" t="n">
        <v>37.55</v>
      </c>
      <c r="L9" t="n">
        <v>2.75</v>
      </c>
      <c r="M9" t="n">
        <v>7</v>
      </c>
      <c r="N9" t="n">
        <v>11.71</v>
      </c>
      <c r="O9" t="n">
        <v>11582.46</v>
      </c>
      <c r="P9" t="n">
        <v>30.26</v>
      </c>
      <c r="Q9" t="n">
        <v>203.56</v>
      </c>
      <c r="R9" t="n">
        <v>19.05</v>
      </c>
      <c r="S9" t="n">
        <v>13.05</v>
      </c>
      <c r="T9" t="n">
        <v>2686.48</v>
      </c>
      <c r="U9" t="n">
        <v>0.68</v>
      </c>
      <c r="V9" t="n">
        <v>0.89</v>
      </c>
      <c r="W9" t="n">
        <v>0.07000000000000001</v>
      </c>
      <c r="X9" t="n">
        <v>0.16</v>
      </c>
      <c r="Y9" t="n">
        <v>1</v>
      </c>
      <c r="Z9" t="n">
        <v>10</v>
      </c>
      <c r="AA9" t="n">
        <v>72.85074555056201</v>
      </c>
      <c r="AB9" t="n">
        <v>99.67760401030479</v>
      </c>
      <c r="AC9" t="n">
        <v>90.16451338198202</v>
      </c>
      <c r="AD9" t="n">
        <v>72850.74555056202</v>
      </c>
      <c r="AE9" t="n">
        <v>99677.60401030479</v>
      </c>
      <c r="AF9" t="n">
        <v>4.202351362967699e-06</v>
      </c>
      <c r="AG9" t="n">
        <v>6</v>
      </c>
      <c r="AH9" t="n">
        <v>90164.51338198202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15.8284</v>
      </c>
      <c r="E10" t="n">
        <v>6.32</v>
      </c>
      <c r="F10" t="n">
        <v>4.21</v>
      </c>
      <c r="G10" t="n">
        <v>28.05</v>
      </c>
      <c r="H10" t="n">
        <v>0.57</v>
      </c>
      <c r="I10" t="n">
        <v>9</v>
      </c>
      <c r="J10" t="n">
        <v>92.31999999999999</v>
      </c>
      <c r="K10" t="n">
        <v>37.55</v>
      </c>
      <c r="L10" t="n">
        <v>3</v>
      </c>
      <c r="M10" t="n">
        <v>7</v>
      </c>
      <c r="N10" t="n">
        <v>11.77</v>
      </c>
      <c r="O10" t="n">
        <v>11620.34</v>
      </c>
      <c r="P10" t="n">
        <v>30</v>
      </c>
      <c r="Q10" t="n">
        <v>203.56</v>
      </c>
      <c r="R10" t="n">
        <v>19.29</v>
      </c>
      <c r="S10" t="n">
        <v>13.05</v>
      </c>
      <c r="T10" t="n">
        <v>2806.63</v>
      </c>
      <c r="U10" t="n">
        <v>0.68</v>
      </c>
      <c r="V10" t="n">
        <v>0.89</v>
      </c>
      <c r="W10" t="n">
        <v>0.07000000000000001</v>
      </c>
      <c r="X10" t="n">
        <v>0.17</v>
      </c>
      <c r="Y10" t="n">
        <v>1</v>
      </c>
      <c r="Z10" t="n">
        <v>10</v>
      </c>
      <c r="AA10" t="n">
        <v>72.79351236562135</v>
      </c>
      <c r="AB10" t="n">
        <v>99.59929504171909</v>
      </c>
      <c r="AC10" t="n">
        <v>90.09367811145079</v>
      </c>
      <c r="AD10" t="n">
        <v>72793.51236562135</v>
      </c>
      <c r="AE10" t="n">
        <v>99599.29504171909</v>
      </c>
      <c r="AF10" t="n">
        <v>4.196809847349595e-06</v>
      </c>
      <c r="AG10" t="n">
        <v>6</v>
      </c>
      <c r="AH10" t="n">
        <v>90093.67811145079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15.9447</v>
      </c>
      <c r="E11" t="n">
        <v>6.27</v>
      </c>
      <c r="F11" t="n">
        <v>4.18</v>
      </c>
      <c r="G11" t="n">
        <v>31.35</v>
      </c>
      <c r="H11" t="n">
        <v>0.62</v>
      </c>
      <c r="I11" t="n">
        <v>8</v>
      </c>
      <c r="J11" t="n">
        <v>92.63</v>
      </c>
      <c r="K11" t="n">
        <v>37.55</v>
      </c>
      <c r="L11" t="n">
        <v>3.25</v>
      </c>
      <c r="M11" t="n">
        <v>6</v>
      </c>
      <c r="N11" t="n">
        <v>11.83</v>
      </c>
      <c r="O11" t="n">
        <v>11658.24</v>
      </c>
      <c r="P11" t="n">
        <v>29.05</v>
      </c>
      <c r="Q11" t="n">
        <v>203.56</v>
      </c>
      <c r="R11" t="n">
        <v>18.45</v>
      </c>
      <c r="S11" t="n">
        <v>13.05</v>
      </c>
      <c r="T11" t="n">
        <v>2390.94</v>
      </c>
      <c r="U11" t="n">
        <v>0.71</v>
      </c>
      <c r="V11" t="n">
        <v>0.89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72.32226571069407</v>
      </c>
      <c r="AB11" t="n">
        <v>98.95451457851279</v>
      </c>
      <c r="AC11" t="n">
        <v>89.51043459069761</v>
      </c>
      <c r="AD11" t="n">
        <v>72322.26571069408</v>
      </c>
      <c r="AE11" t="n">
        <v>98954.51457851278</v>
      </c>
      <c r="AF11" t="n">
        <v>4.227646128037899e-06</v>
      </c>
      <c r="AG11" t="n">
        <v>6</v>
      </c>
      <c r="AH11" t="n">
        <v>89510.43459069761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16.1052</v>
      </c>
      <c r="E12" t="n">
        <v>6.21</v>
      </c>
      <c r="F12" t="n">
        <v>4.14</v>
      </c>
      <c r="G12" t="n">
        <v>35.46</v>
      </c>
      <c r="H12" t="n">
        <v>0.66</v>
      </c>
      <c r="I12" t="n">
        <v>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28.09</v>
      </c>
      <c r="Q12" t="n">
        <v>203.56</v>
      </c>
      <c r="R12" t="n">
        <v>17.03</v>
      </c>
      <c r="S12" t="n">
        <v>13.05</v>
      </c>
      <c r="T12" t="n">
        <v>1683.25</v>
      </c>
      <c r="U12" t="n">
        <v>0.77</v>
      </c>
      <c r="V12" t="n">
        <v>0.9</v>
      </c>
      <c r="W12" t="n">
        <v>0.06</v>
      </c>
      <c r="X12" t="n">
        <v>0.1</v>
      </c>
      <c r="Y12" t="n">
        <v>1</v>
      </c>
      <c r="Z12" t="n">
        <v>10</v>
      </c>
      <c r="AA12" t="n">
        <v>71.80335273018926</v>
      </c>
      <c r="AB12" t="n">
        <v>98.24451494576145</v>
      </c>
      <c r="AC12" t="n">
        <v>88.8681963264051</v>
      </c>
      <c r="AD12" t="n">
        <v>71803.35273018926</v>
      </c>
      <c r="AE12" t="n">
        <v>98244.51494576145</v>
      </c>
      <c r="AF12" t="n">
        <v>4.270201786253487e-06</v>
      </c>
      <c r="AG12" t="n">
        <v>6</v>
      </c>
      <c r="AH12" t="n">
        <v>88868.1963264051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16.0264</v>
      </c>
      <c r="E13" t="n">
        <v>6.24</v>
      </c>
      <c r="F13" t="n">
        <v>4.17</v>
      </c>
      <c r="G13" t="n">
        <v>35.72</v>
      </c>
      <c r="H13" t="n">
        <v>0.71</v>
      </c>
      <c r="I13" t="n">
        <v>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27.97</v>
      </c>
      <c r="Q13" t="n">
        <v>203.56</v>
      </c>
      <c r="R13" t="n">
        <v>17.88</v>
      </c>
      <c r="S13" t="n">
        <v>13.05</v>
      </c>
      <c r="T13" t="n">
        <v>2111.91</v>
      </c>
      <c r="U13" t="n">
        <v>0.73</v>
      </c>
      <c r="V13" t="n">
        <v>0.9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71.86817335817412</v>
      </c>
      <c r="AB13" t="n">
        <v>98.33320538865455</v>
      </c>
      <c r="AC13" t="n">
        <v>88.94842227790635</v>
      </c>
      <c r="AD13" t="n">
        <v>71868.17335817411</v>
      </c>
      <c r="AE13" t="n">
        <v>98333.20538865455</v>
      </c>
      <c r="AF13" t="n">
        <v>4.249308416363216e-06</v>
      </c>
      <c r="AG13" t="n">
        <v>6</v>
      </c>
      <c r="AH13" t="n">
        <v>88948.42227790634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16.0007</v>
      </c>
      <c r="E14" t="n">
        <v>6.25</v>
      </c>
      <c r="F14" t="n">
        <v>4.18</v>
      </c>
      <c r="G14" t="n">
        <v>35.81</v>
      </c>
      <c r="H14" t="n">
        <v>0.75</v>
      </c>
      <c r="I14" t="n">
        <v>7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27.62</v>
      </c>
      <c r="Q14" t="n">
        <v>203.56</v>
      </c>
      <c r="R14" t="n">
        <v>18.16</v>
      </c>
      <c r="S14" t="n">
        <v>13.05</v>
      </c>
      <c r="T14" t="n">
        <v>2251.48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71.78397857894038</v>
      </c>
      <c r="AB14" t="n">
        <v>98.21800637729551</v>
      </c>
      <c r="AC14" t="n">
        <v>88.84421769850853</v>
      </c>
      <c r="AD14" t="n">
        <v>71783.97857894038</v>
      </c>
      <c r="AE14" t="n">
        <v>98218.0063772955</v>
      </c>
      <c r="AF14" t="n">
        <v>4.242494208162964e-06</v>
      </c>
      <c r="AG14" t="n">
        <v>6</v>
      </c>
      <c r="AH14" t="n">
        <v>88844.21769850852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15.9872</v>
      </c>
      <c r="E15" t="n">
        <v>6.26</v>
      </c>
      <c r="F15" t="n">
        <v>4.18</v>
      </c>
      <c r="G15" t="n">
        <v>35.85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27.66</v>
      </c>
      <c r="Q15" t="n">
        <v>203.59</v>
      </c>
      <c r="R15" t="n">
        <v>18.29</v>
      </c>
      <c r="S15" t="n">
        <v>13.05</v>
      </c>
      <c r="T15" t="n">
        <v>2314.36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71.80967004646199</v>
      </c>
      <c r="AB15" t="n">
        <v>98.2531585765861</v>
      </c>
      <c r="AC15" t="n">
        <v>88.87601502123528</v>
      </c>
      <c r="AD15" t="n">
        <v>71809.67004646199</v>
      </c>
      <c r="AE15" t="n">
        <v>98253.15857658611</v>
      </c>
      <c r="AF15" t="n">
        <v>4.238914760275671e-06</v>
      </c>
      <c r="AG15" t="n">
        <v>6</v>
      </c>
      <c r="AH15" t="n">
        <v>88876.01502123527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</row>
    <row r="61">
      <c r="A61" t="n">
        <v>0</v>
      </c>
      <c r="B61" t="n">
        <v>140</v>
      </c>
      <c r="C61" t="inlineStr">
        <is>
          <t xml:space="preserve">CONCLUIDO	</t>
        </is>
      </c>
      <c r="D61" t="n">
        <v>8.353400000000001</v>
      </c>
      <c r="E61" t="n">
        <v>11.97</v>
      </c>
      <c r="F61" t="n">
        <v>5.47</v>
      </c>
      <c r="G61" t="n">
        <v>4.75</v>
      </c>
      <c r="H61" t="n">
        <v>0.06</v>
      </c>
      <c r="I61" t="n">
        <v>69</v>
      </c>
      <c r="J61" t="n">
        <v>274.09</v>
      </c>
      <c r="K61" t="n">
        <v>60.56</v>
      </c>
      <c r="L61" t="n">
        <v>1</v>
      </c>
      <c r="M61" t="n">
        <v>67</v>
      </c>
      <c r="N61" t="n">
        <v>72.53</v>
      </c>
      <c r="O61" t="n">
        <v>34038.11</v>
      </c>
      <c r="P61" t="n">
        <v>94.09999999999999</v>
      </c>
      <c r="Q61" t="n">
        <v>203.66</v>
      </c>
      <c r="R61" t="n">
        <v>58.5</v>
      </c>
      <c r="S61" t="n">
        <v>13.05</v>
      </c>
      <c r="T61" t="n">
        <v>22108.98</v>
      </c>
      <c r="U61" t="n">
        <v>0.22</v>
      </c>
      <c r="V61" t="n">
        <v>0.68</v>
      </c>
      <c r="W61" t="n">
        <v>0.17</v>
      </c>
      <c r="X61" t="n">
        <v>1.42</v>
      </c>
      <c r="Y61" t="n">
        <v>1</v>
      </c>
      <c r="Z61" t="n">
        <v>10</v>
      </c>
    </row>
    <row r="62">
      <c r="A62" t="n">
        <v>1</v>
      </c>
      <c r="B62" t="n">
        <v>140</v>
      </c>
      <c r="C62" t="inlineStr">
        <is>
          <t xml:space="preserve">CONCLUIDO	</t>
        </is>
      </c>
      <c r="D62" t="n">
        <v>9.4046</v>
      </c>
      <c r="E62" t="n">
        <v>10.63</v>
      </c>
      <c r="F62" t="n">
        <v>5.07</v>
      </c>
      <c r="G62" t="n">
        <v>5.96</v>
      </c>
      <c r="H62" t="n">
        <v>0.08</v>
      </c>
      <c r="I62" t="n">
        <v>51</v>
      </c>
      <c r="J62" t="n">
        <v>274.57</v>
      </c>
      <c r="K62" t="n">
        <v>60.56</v>
      </c>
      <c r="L62" t="n">
        <v>1.25</v>
      </c>
      <c r="M62" t="n">
        <v>49</v>
      </c>
      <c r="N62" t="n">
        <v>72.76000000000001</v>
      </c>
      <c r="O62" t="n">
        <v>34097.72</v>
      </c>
      <c r="P62" t="n">
        <v>87.09999999999999</v>
      </c>
      <c r="Q62" t="n">
        <v>203.6</v>
      </c>
      <c r="R62" t="n">
        <v>46.17</v>
      </c>
      <c r="S62" t="n">
        <v>13.05</v>
      </c>
      <c r="T62" t="n">
        <v>16033.93</v>
      </c>
      <c r="U62" t="n">
        <v>0.28</v>
      </c>
      <c r="V62" t="n">
        <v>0.74</v>
      </c>
      <c r="W62" t="n">
        <v>0.14</v>
      </c>
      <c r="X62" t="n">
        <v>1.03</v>
      </c>
      <c r="Y62" t="n">
        <v>1</v>
      </c>
      <c r="Z62" t="n">
        <v>10</v>
      </c>
    </row>
    <row r="63">
      <c r="A63" t="n">
        <v>2</v>
      </c>
      <c r="B63" t="n">
        <v>140</v>
      </c>
      <c r="C63" t="inlineStr">
        <is>
          <t xml:space="preserve">CONCLUIDO	</t>
        </is>
      </c>
      <c r="D63" t="n">
        <v>10.0985</v>
      </c>
      <c r="E63" t="n">
        <v>9.9</v>
      </c>
      <c r="F63" t="n">
        <v>4.86</v>
      </c>
      <c r="G63" t="n">
        <v>7.11</v>
      </c>
      <c r="H63" t="n">
        <v>0.1</v>
      </c>
      <c r="I63" t="n">
        <v>41</v>
      </c>
      <c r="J63" t="n">
        <v>275.05</v>
      </c>
      <c r="K63" t="n">
        <v>60.56</v>
      </c>
      <c r="L63" t="n">
        <v>1.5</v>
      </c>
      <c r="M63" t="n">
        <v>39</v>
      </c>
      <c r="N63" t="n">
        <v>73</v>
      </c>
      <c r="O63" t="n">
        <v>34157.42</v>
      </c>
      <c r="P63" t="n">
        <v>83.38</v>
      </c>
      <c r="Q63" t="n">
        <v>203.57</v>
      </c>
      <c r="R63" t="n">
        <v>39.62</v>
      </c>
      <c r="S63" t="n">
        <v>13.05</v>
      </c>
      <c r="T63" t="n">
        <v>12809.91</v>
      </c>
      <c r="U63" t="n">
        <v>0.33</v>
      </c>
      <c r="V63" t="n">
        <v>0.77</v>
      </c>
      <c r="W63" t="n">
        <v>0.12</v>
      </c>
      <c r="X63" t="n">
        <v>0.82</v>
      </c>
      <c r="Y63" t="n">
        <v>1</v>
      </c>
      <c r="Z63" t="n">
        <v>10</v>
      </c>
    </row>
    <row r="64">
      <c r="A64" t="n">
        <v>3</v>
      </c>
      <c r="B64" t="n">
        <v>140</v>
      </c>
      <c r="C64" t="inlineStr">
        <is>
          <t xml:space="preserve">CONCLUIDO	</t>
        </is>
      </c>
      <c r="D64" t="n">
        <v>10.5476</v>
      </c>
      <c r="E64" t="n">
        <v>9.48</v>
      </c>
      <c r="F64" t="n">
        <v>4.75</v>
      </c>
      <c r="G64" t="n">
        <v>8.15</v>
      </c>
      <c r="H64" t="n">
        <v>0.11</v>
      </c>
      <c r="I64" t="n">
        <v>35</v>
      </c>
      <c r="J64" t="n">
        <v>275.54</v>
      </c>
      <c r="K64" t="n">
        <v>60.56</v>
      </c>
      <c r="L64" t="n">
        <v>1.75</v>
      </c>
      <c r="M64" t="n">
        <v>33</v>
      </c>
      <c r="N64" t="n">
        <v>73.23</v>
      </c>
      <c r="O64" t="n">
        <v>34217.22</v>
      </c>
      <c r="P64" t="n">
        <v>81.36</v>
      </c>
      <c r="Q64" t="n">
        <v>203.6</v>
      </c>
      <c r="R64" t="n">
        <v>36.34</v>
      </c>
      <c r="S64" t="n">
        <v>13.05</v>
      </c>
      <c r="T64" t="n">
        <v>11197.77</v>
      </c>
      <c r="U64" t="n">
        <v>0.36</v>
      </c>
      <c r="V64" t="n">
        <v>0.79</v>
      </c>
      <c r="W64" t="n">
        <v>0.11</v>
      </c>
      <c r="X64" t="n">
        <v>0.71</v>
      </c>
      <c r="Y64" t="n">
        <v>1</v>
      </c>
      <c r="Z64" t="n">
        <v>10</v>
      </c>
    </row>
    <row r="65">
      <c r="A65" t="n">
        <v>4</v>
      </c>
      <c r="B65" t="n">
        <v>140</v>
      </c>
      <c r="C65" t="inlineStr">
        <is>
          <t xml:space="preserve">CONCLUIDO	</t>
        </is>
      </c>
      <c r="D65" t="n">
        <v>10.9917</v>
      </c>
      <c r="E65" t="n">
        <v>9.1</v>
      </c>
      <c r="F65" t="n">
        <v>4.63</v>
      </c>
      <c r="G65" t="n">
        <v>9.26</v>
      </c>
      <c r="H65" t="n">
        <v>0.13</v>
      </c>
      <c r="I65" t="n">
        <v>30</v>
      </c>
      <c r="J65" t="n">
        <v>276.02</v>
      </c>
      <c r="K65" t="n">
        <v>60.56</v>
      </c>
      <c r="L65" t="n">
        <v>2</v>
      </c>
      <c r="M65" t="n">
        <v>28</v>
      </c>
      <c r="N65" t="n">
        <v>73.47</v>
      </c>
      <c r="O65" t="n">
        <v>34277.1</v>
      </c>
      <c r="P65" t="n">
        <v>79.17</v>
      </c>
      <c r="Q65" t="n">
        <v>203.62</v>
      </c>
      <c r="R65" t="n">
        <v>32.42</v>
      </c>
      <c r="S65" t="n">
        <v>13.05</v>
      </c>
      <c r="T65" t="n">
        <v>9264.23</v>
      </c>
      <c r="U65" t="n">
        <v>0.4</v>
      </c>
      <c r="V65" t="n">
        <v>0.8100000000000001</v>
      </c>
      <c r="W65" t="n">
        <v>0.1</v>
      </c>
      <c r="X65" t="n">
        <v>0.59</v>
      </c>
      <c r="Y65" t="n">
        <v>1</v>
      </c>
      <c r="Z65" t="n">
        <v>10</v>
      </c>
    </row>
    <row r="66">
      <c r="A66" t="n">
        <v>5</v>
      </c>
      <c r="B66" t="n">
        <v>140</v>
      </c>
      <c r="C66" t="inlineStr">
        <is>
          <t xml:space="preserve">CONCLUIDO	</t>
        </is>
      </c>
      <c r="D66" t="n">
        <v>11.3579</v>
      </c>
      <c r="E66" t="n">
        <v>8.800000000000001</v>
      </c>
      <c r="F66" t="n">
        <v>4.55</v>
      </c>
      <c r="G66" t="n">
        <v>10.49</v>
      </c>
      <c r="H66" t="n">
        <v>0.14</v>
      </c>
      <c r="I66" t="n">
        <v>26</v>
      </c>
      <c r="J66" t="n">
        <v>276.51</v>
      </c>
      <c r="K66" t="n">
        <v>60.56</v>
      </c>
      <c r="L66" t="n">
        <v>2.25</v>
      </c>
      <c r="M66" t="n">
        <v>24</v>
      </c>
      <c r="N66" t="n">
        <v>73.70999999999999</v>
      </c>
      <c r="O66" t="n">
        <v>34337.08</v>
      </c>
      <c r="P66" t="n">
        <v>77.59</v>
      </c>
      <c r="Q66" t="n">
        <v>203.56</v>
      </c>
      <c r="R66" t="n">
        <v>29.7</v>
      </c>
      <c r="S66" t="n">
        <v>13.05</v>
      </c>
      <c r="T66" t="n">
        <v>7924.13</v>
      </c>
      <c r="U66" t="n">
        <v>0.44</v>
      </c>
      <c r="V66" t="n">
        <v>0.82</v>
      </c>
      <c r="W66" t="n">
        <v>0.1</v>
      </c>
      <c r="X66" t="n">
        <v>0.51</v>
      </c>
      <c r="Y66" t="n">
        <v>1</v>
      </c>
      <c r="Z66" t="n">
        <v>10</v>
      </c>
    </row>
    <row r="67">
      <c r="A67" t="n">
        <v>6</v>
      </c>
      <c r="B67" t="n">
        <v>140</v>
      </c>
      <c r="C67" t="inlineStr">
        <is>
          <t xml:space="preserve">CONCLUIDO	</t>
        </is>
      </c>
      <c r="D67" t="n">
        <v>11.6543</v>
      </c>
      <c r="E67" t="n">
        <v>8.58</v>
      </c>
      <c r="F67" t="n">
        <v>4.48</v>
      </c>
      <c r="G67" t="n">
        <v>11.68</v>
      </c>
      <c r="H67" t="n">
        <v>0.16</v>
      </c>
      <c r="I67" t="n">
        <v>23</v>
      </c>
      <c r="J67" t="n">
        <v>277</v>
      </c>
      <c r="K67" t="n">
        <v>60.56</v>
      </c>
      <c r="L67" t="n">
        <v>2.5</v>
      </c>
      <c r="M67" t="n">
        <v>21</v>
      </c>
      <c r="N67" t="n">
        <v>73.94</v>
      </c>
      <c r="O67" t="n">
        <v>34397.15</v>
      </c>
      <c r="P67" t="n">
        <v>76.31999999999999</v>
      </c>
      <c r="Q67" t="n">
        <v>203.7</v>
      </c>
      <c r="R67" t="n">
        <v>27.59</v>
      </c>
      <c r="S67" t="n">
        <v>13.05</v>
      </c>
      <c r="T67" t="n">
        <v>6885.56</v>
      </c>
      <c r="U67" t="n">
        <v>0.47</v>
      </c>
      <c r="V67" t="n">
        <v>0.83</v>
      </c>
      <c r="W67" t="n">
        <v>0.09</v>
      </c>
      <c r="X67" t="n">
        <v>0.44</v>
      </c>
      <c r="Y67" t="n">
        <v>1</v>
      </c>
      <c r="Z67" t="n">
        <v>10</v>
      </c>
    </row>
    <row r="68">
      <c r="A68" t="n">
        <v>7</v>
      </c>
      <c r="B68" t="n">
        <v>140</v>
      </c>
      <c r="C68" t="inlineStr">
        <is>
          <t xml:space="preserve">CONCLUIDO	</t>
        </is>
      </c>
      <c r="D68" t="n">
        <v>11.8604</v>
      </c>
      <c r="E68" t="n">
        <v>8.43</v>
      </c>
      <c r="F68" t="n">
        <v>4.43</v>
      </c>
      <c r="G68" t="n">
        <v>12.67</v>
      </c>
      <c r="H68" t="n">
        <v>0.18</v>
      </c>
      <c r="I68" t="n">
        <v>21</v>
      </c>
      <c r="J68" t="n">
        <v>277.48</v>
      </c>
      <c r="K68" t="n">
        <v>60.56</v>
      </c>
      <c r="L68" t="n">
        <v>2.75</v>
      </c>
      <c r="M68" t="n">
        <v>19</v>
      </c>
      <c r="N68" t="n">
        <v>74.18000000000001</v>
      </c>
      <c r="O68" t="n">
        <v>34457.31</v>
      </c>
      <c r="P68" t="n">
        <v>75.43000000000001</v>
      </c>
      <c r="Q68" t="n">
        <v>203.62</v>
      </c>
      <c r="R68" t="n">
        <v>26.21</v>
      </c>
      <c r="S68" t="n">
        <v>13.05</v>
      </c>
      <c r="T68" t="n">
        <v>6207.09</v>
      </c>
      <c r="U68" t="n">
        <v>0.5</v>
      </c>
      <c r="V68" t="n">
        <v>0.84</v>
      </c>
      <c r="W68" t="n">
        <v>0.09</v>
      </c>
      <c r="X68" t="n">
        <v>0.39</v>
      </c>
      <c r="Y68" t="n">
        <v>1</v>
      </c>
      <c r="Z68" t="n">
        <v>10</v>
      </c>
    </row>
    <row r="69">
      <c r="A69" t="n">
        <v>8</v>
      </c>
      <c r="B69" t="n">
        <v>140</v>
      </c>
      <c r="C69" t="inlineStr">
        <is>
          <t xml:space="preserve">CONCLUIDO	</t>
        </is>
      </c>
      <c r="D69" t="n">
        <v>12.1655</v>
      </c>
      <c r="E69" t="n">
        <v>8.220000000000001</v>
      </c>
      <c r="F69" t="n">
        <v>4.33</v>
      </c>
      <c r="G69" t="n">
        <v>13.66</v>
      </c>
      <c r="H69" t="n">
        <v>0.19</v>
      </c>
      <c r="I69" t="n">
        <v>19</v>
      </c>
      <c r="J69" t="n">
        <v>277.97</v>
      </c>
      <c r="K69" t="n">
        <v>60.56</v>
      </c>
      <c r="L69" t="n">
        <v>3</v>
      </c>
      <c r="M69" t="n">
        <v>17</v>
      </c>
      <c r="N69" t="n">
        <v>74.42</v>
      </c>
      <c r="O69" t="n">
        <v>34517.57</v>
      </c>
      <c r="P69" t="n">
        <v>73.48999999999999</v>
      </c>
      <c r="Q69" t="n">
        <v>203.57</v>
      </c>
      <c r="R69" t="n">
        <v>22.67</v>
      </c>
      <c r="S69" t="n">
        <v>13.05</v>
      </c>
      <c r="T69" t="n">
        <v>4444.1</v>
      </c>
      <c r="U69" t="n">
        <v>0.58</v>
      </c>
      <c r="V69" t="n">
        <v>0.86</v>
      </c>
      <c r="W69" t="n">
        <v>0.08</v>
      </c>
      <c r="X69" t="n">
        <v>0.29</v>
      </c>
      <c r="Y69" t="n">
        <v>1</v>
      </c>
      <c r="Z69" t="n">
        <v>10</v>
      </c>
    </row>
    <row r="70">
      <c r="A70" t="n">
        <v>9</v>
      </c>
      <c r="B70" t="n">
        <v>140</v>
      </c>
      <c r="C70" t="inlineStr">
        <is>
          <t xml:space="preserve">CONCLUIDO	</t>
        </is>
      </c>
      <c r="D70" t="n">
        <v>12.0805</v>
      </c>
      <c r="E70" t="n">
        <v>8.279999999999999</v>
      </c>
      <c r="F70" t="n">
        <v>4.44</v>
      </c>
      <c r="G70" t="n">
        <v>14.79</v>
      </c>
      <c r="H70" t="n">
        <v>0.21</v>
      </c>
      <c r="I70" t="n">
        <v>18</v>
      </c>
      <c r="J70" t="n">
        <v>278.46</v>
      </c>
      <c r="K70" t="n">
        <v>60.56</v>
      </c>
      <c r="L70" t="n">
        <v>3.25</v>
      </c>
      <c r="M70" t="n">
        <v>16</v>
      </c>
      <c r="N70" t="n">
        <v>74.66</v>
      </c>
      <c r="O70" t="n">
        <v>34577.92</v>
      </c>
      <c r="P70" t="n">
        <v>75.31</v>
      </c>
      <c r="Q70" t="n">
        <v>203.59</v>
      </c>
      <c r="R70" t="n">
        <v>26.98</v>
      </c>
      <c r="S70" t="n">
        <v>13.05</v>
      </c>
      <c r="T70" t="n">
        <v>6606.95</v>
      </c>
      <c r="U70" t="n">
        <v>0.48</v>
      </c>
      <c r="V70" t="n">
        <v>0.84</v>
      </c>
      <c r="W70" t="n">
        <v>0.07000000000000001</v>
      </c>
      <c r="X70" t="n">
        <v>0.4</v>
      </c>
      <c r="Y70" t="n">
        <v>1</v>
      </c>
      <c r="Z70" t="n">
        <v>10</v>
      </c>
    </row>
    <row r="71">
      <c r="A71" t="n">
        <v>10</v>
      </c>
      <c r="B71" t="n">
        <v>140</v>
      </c>
      <c r="C71" t="inlineStr">
        <is>
          <t xml:space="preserve">CONCLUIDO	</t>
        </is>
      </c>
      <c r="D71" t="n">
        <v>12.2341</v>
      </c>
      <c r="E71" t="n">
        <v>8.17</v>
      </c>
      <c r="F71" t="n">
        <v>4.38</v>
      </c>
      <c r="G71" t="n">
        <v>15.48</v>
      </c>
      <c r="H71" t="n">
        <v>0.22</v>
      </c>
      <c r="I71" t="n">
        <v>17</v>
      </c>
      <c r="J71" t="n">
        <v>278.95</v>
      </c>
      <c r="K71" t="n">
        <v>60.56</v>
      </c>
      <c r="L71" t="n">
        <v>3.5</v>
      </c>
      <c r="M71" t="n">
        <v>15</v>
      </c>
      <c r="N71" t="n">
        <v>74.90000000000001</v>
      </c>
      <c r="O71" t="n">
        <v>34638.36</v>
      </c>
      <c r="P71" t="n">
        <v>74.33</v>
      </c>
      <c r="Q71" t="n">
        <v>203.57</v>
      </c>
      <c r="R71" t="n">
        <v>24.87</v>
      </c>
      <c r="S71" t="n">
        <v>13.05</v>
      </c>
      <c r="T71" t="n">
        <v>5554.16</v>
      </c>
      <c r="U71" t="n">
        <v>0.52</v>
      </c>
      <c r="V71" t="n">
        <v>0.85</v>
      </c>
      <c r="W71" t="n">
        <v>0.08</v>
      </c>
      <c r="X71" t="n">
        <v>0.34</v>
      </c>
      <c r="Y71" t="n">
        <v>1</v>
      </c>
      <c r="Z71" t="n">
        <v>10</v>
      </c>
    </row>
    <row r="72">
      <c r="A72" t="n">
        <v>11</v>
      </c>
      <c r="B72" t="n">
        <v>140</v>
      </c>
      <c r="C72" t="inlineStr">
        <is>
          <t xml:space="preserve">CONCLUIDO	</t>
        </is>
      </c>
      <c r="D72" t="n">
        <v>12.4796</v>
      </c>
      <c r="E72" t="n">
        <v>8.01</v>
      </c>
      <c r="F72" t="n">
        <v>4.33</v>
      </c>
      <c r="G72" t="n">
        <v>17.31</v>
      </c>
      <c r="H72" t="n">
        <v>0.24</v>
      </c>
      <c r="I72" t="n">
        <v>15</v>
      </c>
      <c r="J72" t="n">
        <v>279.44</v>
      </c>
      <c r="K72" t="n">
        <v>60.56</v>
      </c>
      <c r="L72" t="n">
        <v>3.75</v>
      </c>
      <c r="M72" t="n">
        <v>13</v>
      </c>
      <c r="N72" t="n">
        <v>75.14</v>
      </c>
      <c r="O72" t="n">
        <v>34698.9</v>
      </c>
      <c r="P72" t="n">
        <v>73.17</v>
      </c>
      <c r="Q72" t="n">
        <v>203.57</v>
      </c>
      <c r="R72" t="n">
        <v>23.04</v>
      </c>
      <c r="S72" t="n">
        <v>13.05</v>
      </c>
      <c r="T72" t="n">
        <v>4650.32</v>
      </c>
      <c r="U72" t="n">
        <v>0.57</v>
      </c>
      <c r="V72" t="n">
        <v>0.86</v>
      </c>
      <c r="W72" t="n">
        <v>0.08</v>
      </c>
      <c r="X72" t="n">
        <v>0.29</v>
      </c>
      <c r="Y72" t="n">
        <v>1</v>
      </c>
      <c r="Z72" t="n">
        <v>10</v>
      </c>
    </row>
    <row r="73">
      <c r="A73" t="n">
        <v>12</v>
      </c>
      <c r="B73" t="n">
        <v>140</v>
      </c>
      <c r="C73" t="inlineStr">
        <is>
          <t xml:space="preserve">CONCLUIDO	</t>
        </is>
      </c>
      <c r="D73" t="n">
        <v>12.6028</v>
      </c>
      <c r="E73" t="n">
        <v>7.93</v>
      </c>
      <c r="F73" t="n">
        <v>4.3</v>
      </c>
      <c r="G73" t="n">
        <v>18.44</v>
      </c>
      <c r="H73" t="n">
        <v>0.25</v>
      </c>
      <c r="I73" t="n">
        <v>14</v>
      </c>
      <c r="J73" t="n">
        <v>279.94</v>
      </c>
      <c r="K73" t="n">
        <v>60.56</v>
      </c>
      <c r="L73" t="n">
        <v>4</v>
      </c>
      <c r="M73" t="n">
        <v>12</v>
      </c>
      <c r="N73" t="n">
        <v>75.38</v>
      </c>
      <c r="O73" t="n">
        <v>34759.54</v>
      </c>
      <c r="P73" t="n">
        <v>72.65000000000001</v>
      </c>
      <c r="Q73" t="n">
        <v>203.56</v>
      </c>
      <c r="R73" t="n">
        <v>22.17</v>
      </c>
      <c r="S73" t="n">
        <v>13.05</v>
      </c>
      <c r="T73" t="n">
        <v>4221.51</v>
      </c>
      <c r="U73" t="n">
        <v>0.59</v>
      </c>
      <c r="V73" t="n">
        <v>0.87</v>
      </c>
      <c r="W73" t="n">
        <v>0.08</v>
      </c>
      <c r="X73" t="n">
        <v>0.26</v>
      </c>
      <c r="Y73" t="n">
        <v>1</v>
      </c>
      <c r="Z73" t="n">
        <v>10</v>
      </c>
    </row>
    <row r="74">
      <c r="A74" t="n">
        <v>13</v>
      </c>
      <c r="B74" t="n">
        <v>140</v>
      </c>
      <c r="C74" t="inlineStr">
        <is>
          <t xml:space="preserve">CONCLUIDO	</t>
        </is>
      </c>
      <c r="D74" t="n">
        <v>12.5936</v>
      </c>
      <c r="E74" t="n">
        <v>7.94</v>
      </c>
      <c r="F74" t="n">
        <v>4.31</v>
      </c>
      <c r="G74" t="n">
        <v>18.46</v>
      </c>
      <c r="H74" t="n">
        <v>0.27</v>
      </c>
      <c r="I74" t="n">
        <v>14</v>
      </c>
      <c r="J74" t="n">
        <v>280.43</v>
      </c>
      <c r="K74" t="n">
        <v>60.56</v>
      </c>
      <c r="L74" t="n">
        <v>4.25</v>
      </c>
      <c r="M74" t="n">
        <v>12</v>
      </c>
      <c r="N74" t="n">
        <v>75.62</v>
      </c>
      <c r="O74" t="n">
        <v>34820.27</v>
      </c>
      <c r="P74" t="n">
        <v>72.72</v>
      </c>
      <c r="Q74" t="n">
        <v>203.56</v>
      </c>
      <c r="R74" t="n">
        <v>22.44</v>
      </c>
      <c r="S74" t="n">
        <v>13.05</v>
      </c>
      <c r="T74" t="n">
        <v>4353.82</v>
      </c>
      <c r="U74" t="n">
        <v>0.58</v>
      </c>
      <c r="V74" t="n">
        <v>0.87</v>
      </c>
      <c r="W74" t="n">
        <v>0.08</v>
      </c>
      <c r="X74" t="n">
        <v>0.27</v>
      </c>
      <c r="Y74" t="n">
        <v>1</v>
      </c>
      <c r="Z74" t="n">
        <v>10</v>
      </c>
    </row>
    <row r="75">
      <c r="A75" t="n">
        <v>14</v>
      </c>
      <c r="B75" t="n">
        <v>140</v>
      </c>
      <c r="C75" t="inlineStr">
        <is>
          <t xml:space="preserve">CONCLUIDO	</t>
        </is>
      </c>
      <c r="D75" t="n">
        <v>12.6993</v>
      </c>
      <c r="E75" t="n">
        <v>7.87</v>
      </c>
      <c r="F75" t="n">
        <v>4.29</v>
      </c>
      <c r="G75" t="n">
        <v>19.82</v>
      </c>
      <c r="H75" t="n">
        <v>0.29</v>
      </c>
      <c r="I75" t="n">
        <v>13</v>
      </c>
      <c r="J75" t="n">
        <v>280.92</v>
      </c>
      <c r="K75" t="n">
        <v>60.56</v>
      </c>
      <c r="L75" t="n">
        <v>4.5</v>
      </c>
      <c r="M75" t="n">
        <v>11</v>
      </c>
      <c r="N75" t="n">
        <v>75.87</v>
      </c>
      <c r="O75" t="n">
        <v>34881.09</v>
      </c>
      <c r="P75" t="n">
        <v>72.28</v>
      </c>
      <c r="Q75" t="n">
        <v>203.56</v>
      </c>
      <c r="R75" t="n">
        <v>22.01</v>
      </c>
      <c r="S75" t="n">
        <v>13.05</v>
      </c>
      <c r="T75" t="n">
        <v>4145.67</v>
      </c>
      <c r="U75" t="n">
        <v>0.59</v>
      </c>
      <c r="V75" t="n">
        <v>0.87</v>
      </c>
      <c r="W75" t="n">
        <v>0.07000000000000001</v>
      </c>
      <c r="X75" t="n">
        <v>0.25</v>
      </c>
      <c r="Y75" t="n">
        <v>1</v>
      </c>
      <c r="Z75" t="n">
        <v>10</v>
      </c>
    </row>
    <row r="76">
      <c r="A76" t="n">
        <v>15</v>
      </c>
      <c r="B76" t="n">
        <v>140</v>
      </c>
      <c r="C76" t="inlineStr">
        <is>
          <t xml:space="preserve">CONCLUIDO	</t>
        </is>
      </c>
      <c r="D76" t="n">
        <v>12.8448</v>
      </c>
      <c r="E76" t="n">
        <v>7.79</v>
      </c>
      <c r="F76" t="n">
        <v>4.26</v>
      </c>
      <c r="G76" t="n">
        <v>21.29</v>
      </c>
      <c r="H76" t="n">
        <v>0.3</v>
      </c>
      <c r="I76" t="n">
        <v>12</v>
      </c>
      <c r="J76" t="n">
        <v>281.41</v>
      </c>
      <c r="K76" t="n">
        <v>60.56</v>
      </c>
      <c r="L76" t="n">
        <v>4.75</v>
      </c>
      <c r="M76" t="n">
        <v>10</v>
      </c>
      <c r="N76" t="n">
        <v>76.11</v>
      </c>
      <c r="O76" t="n">
        <v>34942.02</v>
      </c>
      <c r="P76" t="n">
        <v>71.61</v>
      </c>
      <c r="Q76" t="n">
        <v>203.57</v>
      </c>
      <c r="R76" t="n">
        <v>20.76</v>
      </c>
      <c r="S76" t="n">
        <v>13.05</v>
      </c>
      <c r="T76" t="n">
        <v>3522.75</v>
      </c>
      <c r="U76" t="n">
        <v>0.63</v>
      </c>
      <c r="V76" t="n">
        <v>0.88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16</v>
      </c>
      <c r="B77" t="n">
        <v>140</v>
      </c>
      <c r="C77" t="inlineStr">
        <is>
          <t xml:space="preserve">CONCLUIDO	</t>
        </is>
      </c>
      <c r="D77" t="n">
        <v>12.8365</v>
      </c>
      <c r="E77" t="n">
        <v>7.79</v>
      </c>
      <c r="F77" t="n">
        <v>4.26</v>
      </c>
      <c r="G77" t="n">
        <v>21.31</v>
      </c>
      <c r="H77" t="n">
        <v>0.32</v>
      </c>
      <c r="I77" t="n">
        <v>12</v>
      </c>
      <c r="J77" t="n">
        <v>281.91</v>
      </c>
      <c r="K77" t="n">
        <v>60.56</v>
      </c>
      <c r="L77" t="n">
        <v>5</v>
      </c>
      <c r="M77" t="n">
        <v>10</v>
      </c>
      <c r="N77" t="n">
        <v>76.34999999999999</v>
      </c>
      <c r="O77" t="n">
        <v>35003.04</v>
      </c>
      <c r="P77" t="n">
        <v>71.59999999999999</v>
      </c>
      <c r="Q77" t="n">
        <v>203.56</v>
      </c>
      <c r="R77" t="n">
        <v>21</v>
      </c>
      <c r="S77" t="n">
        <v>13.05</v>
      </c>
      <c r="T77" t="n">
        <v>3644</v>
      </c>
      <c r="U77" t="n">
        <v>0.62</v>
      </c>
      <c r="V77" t="n">
        <v>0.88</v>
      </c>
      <c r="W77" t="n">
        <v>0.07000000000000001</v>
      </c>
      <c r="X77" t="n">
        <v>0.22</v>
      </c>
      <c r="Y77" t="n">
        <v>1</v>
      </c>
      <c r="Z77" t="n">
        <v>10</v>
      </c>
    </row>
    <row r="78">
      <c r="A78" t="n">
        <v>17</v>
      </c>
      <c r="B78" t="n">
        <v>140</v>
      </c>
      <c r="C78" t="inlineStr">
        <is>
          <t xml:space="preserve">CONCLUIDO	</t>
        </is>
      </c>
      <c r="D78" t="n">
        <v>12.9683</v>
      </c>
      <c r="E78" t="n">
        <v>7.71</v>
      </c>
      <c r="F78" t="n">
        <v>4.24</v>
      </c>
      <c r="G78" t="n">
        <v>23.1</v>
      </c>
      <c r="H78" t="n">
        <v>0.33</v>
      </c>
      <c r="I78" t="n">
        <v>11</v>
      </c>
      <c r="J78" t="n">
        <v>282.4</v>
      </c>
      <c r="K78" t="n">
        <v>60.56</v>
      </c>
      <c r="L78" t="n">
        <v>5.25</v>
      </c>
      <c r="M78" t="n">
        <v>9</v>
      </c>
      <c r="N78" t="n">
        <v>76.59999999999999</v>
      </c>
      <c r="O78" t="n">
        <v>35064.15</v>
      </c>
      <c r="P78" t="n">
        <v>70.97</v>
      </c>
      <c r="Q78" t="n">
        <v>203.62</v>
      </c>
      <c r="R78" t="n">
        <v>20.05</v>
      </c>
      <c r="S78" t="n">
        <v>13.05</v>
      </c>
      <c r="T78" t="n">
        <v>3174.14</v>
      </c>
      <c r="U78" t="n">
        <v>0.65</v>
      </c>
      <c r="V78" t="n">
        <v>0.88</v>
      </c>
      <c r="W78" t="n">
        <v>0.07000000000000001</v>
      </c>
      <c r="X78" t="n">
        <v>0.2</v>
      </c>
      <c r="Y78" t="n">
        <v>1</v>
      </c>
      <c r="Z78" t="n">
        <v>10</v>
      </c>
    </row>
    <row r="79">
      <c r="A79" t="n">
        <v>18</v>
      </c>
      <c r="B79" t="n">
        <v>140</v>
      </c>
      <c r="C79" t="inlineStr">
        <is>
          <t xml:space="preserve">CONCLUIDO	</t>
        </is>
      </c>
      <c r="D79" t="n">
        <v>12.9669</v>
      </c>
      <c r="E79" t="n">
        <v>7.71</v>
      </c>
      <c r="F79" t="n">
        <v>4.24</v>
      </c>
      <c r="G79" t="n">
        <v>23.11</v>
      </c>
      <c r="H79" t="n">
        <v>0.35</v>
      </c>
      <c r="I79" t="n">
        <v>11</v>
      </c>
      <c r="J79" t="n">
        <v>282.9</v>
      </c>
      <c r="K79" t="n">
        <v>60.56</v>
      </c>
      <c r="L79" t="n">
        <v>5.5</v>
      </c>
      <c r="M79" t="n">
        <v>9</v>
      </c>
      <c r="N79" t="n">
        <v>76.84999999999999</v>
      </c>
      <c r="O79" t="n">
        <v>35125.37</v>
      </c>
      <c r="P79" t="n">
        <v>70.97</v>
      </c>
      <c r="Q79" t="n">
        <v>203.56</v>
      </c>
      <c r="R79" t="n">
        <v>20.09</v>
      </c>
      <c r="S79" t="n">
        <v>13.05</v>
      </c>
      <c r="T79" t="n">
        <v>3196.87</v>
      </c>
      <c r="U79" t="n">
        <v>0.65</v>
      </c>
      <c r="V79" t="n">
        <v>0.88</v>
      </c>
      <c r="W79" t="n">
        <v>0.07000000000000001</v>
      </c>
      <c r="X79" t="n">
        <v>0.2</v>
      </c>
      <c r="Y79" t="n">
        <v>1</v>
      </c>
      <c r="Z79" t="n">
        <v>10</v>
      </c>
    </row>
    <row r="80">
      <c r="A80" t="n">
        <v>19</v>
      </c>
      <c r="B80" t="n">
        <v>140</v>
      </c>
      <c r="C80" t="inlineStr">
        <is>
          <t xml:space="preserve">CONCLUIDO	</t>
        </is>
      </c>
      <c r="D80" t="n">
        <v>13.1521</v>
      </c>
      <c r="E80" t="n">
        <v>7.6</v>
      </c>
      <c r="F80" t="n">
        <v>4.18</v>
      </c>
      <c r="G80" t="n">
        <v>25.08</v>
      </c>
      <c r="H80" t="n">
        <v>0.36</v>
      </c>
      <c r="I80" t="n">
        <v>10</v>
      </c>
      <c r="J80" t="n">
        <v>283.4</v>
      </c>
      <c r="K80" t="n">
        <v>60.56</v>
      </c>
      <c r="L80" t="n">
        <v>5.75</v>
      </c>
      <c r="M80" t="n">
        <v>8</v>
      </c>
      <c r="N80" t="n">
        <v>77.09</v>
      </c>
      <c r="O80" t="n">
        <v>35186.68</v>
      </c>
      <c r="P80" t="n">
        <v>69.97</v>
      </c>
      <c r="Q80" t="n">
        <v>203.56</v>
      </c>
      <c r="R80" t="n">
        <v>18.11</v>
      </c>
      <c r="S80" t="n">
        <v>13.05</v>
      </c>
      <c r="T80" t="n">
        <v>2210.33</v>
      </c>
      <c r="U80" t="n">
        <v>0.72</v>
      </c>
      <c r="V80" t="n">
        <v>0.89</v>
      </c>
      <c r="W80" t="n">
        <v>0.07000000000000001</v>
      </c>
      <c r="X80" t="n">
        <v>0.14</v>
      </c>
      <c r="Y80" t="n">
        <v>1</v>
      </c>
      <c r="Z80" t="n">
        <v>10</v>
      </c>
    </row>
    <row r="81">
      <c r="A81" t="n">
        <v>20</v>
      </c>
      <c r="B81" t="n">
        <v>140</v>
      </c>
      <c r="C81" t="inlineStr">
        <is>
          <t xml:space="preserve">CONCLUIDO	</t>
        </is>
      </c>
      <c r="D81" t="n">
        <v>13.1</v>
      </c>
      <c r="E81" t="n">
        <v>7.63</v>
      </c>
      <c r="F81" t="n">
        <v>4.21</v>
      </c>
      <c r="G81" t="n">
        <v>25.26</v>
      </c>
      <c r="H81" t="n">
        <v>0.38</v>
      </c>
      <c r="I81" t="n">
        <v>10</v>
      </c>
      <c r="J81" t="n">
        <v>283.9</v>
      </c>
      <c r="K81" t="n">
        <v>60.56</v>
      </c>
      <c r="L81" t="n">
        <v>6</v>
      </c>
      <c r="M81" t="n">
        <v>8</v>
      </c>
      <c r="N81" t="n">
        <v>77.34</v>
      </c>
      <c r="O81" t="n">
        <v>35248.1</v>
      </c>
      <c r="P81" t="n">
        <v>70.31</v>
      </c>
      <c r="Q81" t="n">
        <v>203.56</v>
      </c>
      <c r="R81" t="n">
        <v>19.43</v>
      </c>
      <c r="S81" t="n">
        <v>13.05</v>
      </c>
      <c r="T81" t="n">
        <v>2868.4</v>
      </c>
      <c r="U81" t="n">
        <v>0.67</v>
      </c>
      <c r="V81" t="n">
        <v>0.89</v>
      </c>
      <c r="W81" t="n">
        <v>0.07000000000000001</v>
      </c>
      <c r="X81" t="n">
        <v>0.17</v>
      </c>
      <c r="Y81" t="n">
        <v>1</v>
      </c>
      <c r="Z81" t="n">
        <v>10</v>
      </c>
    </row>
    <row r="82">
      <c r="A82" t="n">
        <v>21</v>
      </c>
      <c r="B82" t="n">
        <v>140</v>
      </c>
      <c r="C82" t="inlineStr">
        <is>
          <t xml:space="preserve">CONCLUIDO	</t>
        </is>
      </c>
      <c r="D82" t="n">
        <v>13.0634</v>
      </c>
      <c r="E82" t="n">
        <v>7.66</v>
      </c>
      <c r="F82" t="n">
        <v>4.23</v>
      </c>
      <c r="G82" t="n">
        <v>25.39</v>
      </c>
      <c r="H82" t="n">
        <v>0.39</v>
      </c>
      <c r="I82" t="n">
        <v>10</v>
      </c>
      <c r="J82" t="n">
        <v>284.4</v>
      </c>
      <c r="K82" t="n">
        <v>60.56</v>
      </c>
      <c r="L82" t="n">
        <v>6.25</v>
      </c>
      <c r="M82" t="n">
        <v>8</v>
      </c>
      <c r="N82" t="n">
        <v>77.59</v>
      </c>
      <c r="O82" t="n">
        <v>35309.61</v>
      </c>
      <c r="P82" t="n">
        <v>70.42</v>
      </c>
      <c r="Q82" t="n">
        <v>203.56</v>
      </c>
      <c r="R82" t="n">
        <v>20</v>
      </c>
      <c r="S82" t="n">
        <v>13.05</v>
      </c>
      <c r="T82" t="n">
        <v>3153.45</v>
      </c>
      <c r="U82" t="n">
        <v>0.65</v>
      </c>
      <c r="V82" t="n">
        <v>0.88</v>
      </c>
      <c r="W82" t="n">
        <v>0.07000000000000001</v>
      </c>
      <c r="X82" t="n">
        <v>0.19</v>
      </c>
      <c r="Y82" t="n">
        <v>1</v>
      </c>
      <c r="Z82" t="n">
        <v>10</v>
      </c>
    </row>
    <row r="83">
      <c r="A83" t="n">
        <v>22</v>
      </c>
      <c r="B83" t="n">
        <v>140</v>
      </c>
      <c r="C83" t="inlineStr">
        <is>
          <t xml:space="preserve">CONCLUIDO	</t>
        </is>
      </c>
      <c r="D83" t="n">
        <v>13.1931</v>
      </c>
      <c r="E83" t="n">
        <v>7.58</v>
      </c>
      <c r="F83" t="n">
        <v>4.21</v>
      </c>
      <c r="G83" t="n">
        <v>28.06</v>
      </c>
      <c r="H83" t="n">
        <v>0.41</v>
      </c>
      <c r="I83" t="n">
        <v>9</v>
      </c>
      <c r="J83" t="n">
        <v>284.89</v>
      </c>
      <c r="K83" t="n">
        <v>60.56</v>
      </c>
      <c r="L83" t="n">
        <v>6.5</v>
      </c>
      <c r="M83" t="n">
        <v>7</v>
      </c>
      <c r="N83" t="n">
        <v>77.84</v>
      </c>
      <c r="O83" t="n">
        <v>35371.22</v>
      </c>
      <c r="P83" t="n">
        <v>70.08</v>
      </c>
      <c r="Q83" t="n">
        <v>203.58</v>
      </c>
      <c r="R83" t="n">
        <v>19.34</v>
      </c>
      <c r="S83" t="n">
        <v>13.05</v>
      </c>
      <c r="T83" t="n">
        <v>2828.68</v>
      </c>
      <c r="U83" t="n">
        <v>0.67</v>
      </c>
      <c r="V83" t="n">
        <v>0.89</v>
      </c>
      <c r="W83" t="n">
        <v>0.07000000000000001</v>
      </c>
      <c r="X83" t="n">
        <v>0.17</v>
      </c>
      <c r="Y83" t="n">
        <v>1</v>
      </c>
      <c r="Z83" t="n">
        <v>10</v>
      </c>
    </row>
    <row r="84">
      <c r="A84" t="n">
        <v>23</v>
      </c>
      <c r="B84" t="n">
        <v>140</v>
      </c>
      <c r="C84" t="inlineStr">
        <is>
          <t xml:space="preserve">CONCLUIDO	</t>
        </is>
      </c>
      <c r="D84" t="n">
        <v>13.2047</v>
      </c>
      <c r="E84" t="n">
        <v>7.57</v>
      </c>
      <c r="F84" t="n">
        <v>4.2</v>
      </c>
      <c r="G84" t="n">
        <v>28.01</v>
      </c>
      <c r="H84" t="n">
        <v>0.42</v>
      </c>
      <c r="I84" t="n">
        <v>9</v>
      </c>
      <c r="J84" t="n">
        <v>285.39</v>
      </c>
      <c r="K84" t="n">
        <v>60.56</v>
      </c>
      <c r="L84" t="n">
        <v>6.75</v>
      </c>
      <c r="M84" t="n">
        <v>7</v>
      </c>
      <c r="N84" t="n">
        <v>78.09</v>
      </c>
      <c r="O84" t="n">
        <v>35432.93</v>
      </c>
      <c r="P84" t="n">
        <v>69.98</v>
      </c>
      <c r="Q84" t="n">
        <v>203.56</v>
      </c>
      <c r="R84" t="n">
        <v>19.02</v>
      </c>
      <c r="S84" t="n">
        <v>13.05</v>
      </c>
      <c r="T84" t="n">
        <v>2672.19</v>
      </c>
      <c r="U84" t="n">
        <v>0.6899999999999999</v>
      </c>
      <c r="V84" t="n">
        <v>0.89</v>
      </c>
      <c r="W84" t="n">
        <v>0.07000000000000001</v>
      </c>
      <c r="X84" t="n">
        <v>0.16</v>
      </c>
      <c r="Y84" t="n">
        <v>1</v>
      </c>
      <c r="Z84" t="n">
        <v>10</v>
      </c>
    </row>
    <row r="85">
      <c r="A85" t="n">
        <v>24</v>
      </c>
      <c r="B85" t="n">
        <v>140</v>
      </c>
      <c r="C85" t="inlineStr">
        <is>
          <t xml:space="preserve">CONCLUIDO	</t>
        </is>
      </c>
      <c r="D85" t="n">
        <v>13.1955</v>
      </c>
      <c r="E85" t="n">
        <v>7.58</v>
      </c>
      <c r="F85" t="n">
        <v>4.21</v>
      </c>
      <c r="G85" t="n">
        <v>28.05</v>
      </c>
      <c r="H85" t="n">
        <v>0.44</v>
      </c>
      <c r="I85" t="n">
        <v>9</v>
      </c>
      <c r="J85" t="n">
        <v>285.9</v>
      </c>
      <c r="K85" t="n">
        <v>60.56</v>
      </c>
      <c r="L85" t="n">
        <v>7</v>
      </c>
      <c r="M85" t="n">
        <v>7</v>
      </c>
      <c r="N85" t="n">
        <v>78.34</v>
      </c>
      <c r="O85" t="n">
        <v>35494.74</v>
      </c>
      <c r="P85" t="n">
        <v>69.91</v>
      </c>
      <c r="Q85" t="n">
        <v>203.57</v>
      </c>
      <c r="R85" t="n">
        <v>19.24</v>
      </c>
      <c r="S85" t="n">
        <v>13.05</v>
      </c>
      <c r="T85" t="n">
        <v>2781.19</v>
      </c>
      <c r="U85" t="n">
        <v>0.68</v>
      </c>
      <c r="V85" t="n">
        <v>0.89</v>
      </c>
      <c r="W85" t="n">
        <v>0.07000000000000001</v>
      </c>
      <c r="X85" t="n">
        <v>0.17</v>
      </c>
      <c r="Y85" t="n">
        <v>1</v>
      </c>
      <c r="Z85" t="n">
        <v>10</v>
      </c>
    </row>
    <row r="86">
      <c r="A86" t="n">
        <v>25</v>
      </c>
      <c r="B86" t="n">
        <v>140</v>
      </c>
      <c r="C86" t="inlineStr">
        <is>
          <t xml:space="preserve">CONCLUIDO	</t>
        </is>
      </c>
      <c r="D86" t="n">
        <v>13.3264</v>
      </c>
      <c r="E86" t="n">
        <v>7.5</v>
      </c>
      <c r="F86" t="n">
        <v>4.18</v>
      </c>
      <c r="G86" t="n">
        <v>31.39</v>
      </c>
      <c r="H86" t="n">
        <v>0.45</v>
      </c>
      <c r="I86" t="n">
        <v>8</v>
      </c>
      <c r="J86" t="n">
        <v>286.4</v>
      </c>
      <c r="K86" t="n">
        <v>60.56</v>
      </c>
      <c r="L86" t="n">
        <v>7.25</v>
      </c>
      <c r="M86" t="n">
        <v>6</v>
      </c>
      <c r="N86" t="n">
        <v>78.59</v>
      </c>
      <c r="O86" t="n">
        <v>35556.78</v>
      </c>
      <c r="P86" t="n">
        <v>69.41</v>
      </c>
      <c r="Q86" t="n">
        <v>203.56</v>
      </c>
      <c r="R86" t="n">
        <v>18.56</v>
      </c>
      <c r="S86" t="n">
        <v>13.05</v>
      </c>
      <c r="T86" t="n">
        <v>2444.61</v>
      </c>
      <c r="U86" t="n">
        <v>0.7</v>
      </c>
      <c r="V86" t="n">
        <v>0.89</v>
      </c>
      <c r="W86" t="n">
        <v>0.07000000000000001</v>
      </c>
      <c r="X86" t="n">
        <v>0.14</v>
      </c>
      <c r="Y86" t="n">
        <v>1</v>
      </c>
      <c r="Z86" t="n">
        <v>10</v>
      </c>
    </row>
    <row r="87">
      <c r="A87" t="n">
        <v>26</v>
      </c>
      <c r="B87" t="n">
        <v>140</v>
      </c>
      <c r="C87" t="inlineStr">
        <is>
          <t xml:space="preserve">CONCLUIDO	</t>
        </is>
      </c>
      <c r="D87" t="n">
        <v>13.3274</v>
      </c>
      <c r="E87" t="n">
        <v>7.5</v>
      </c>
      <c r="F87" t="n">
        <v>4.18</v>
      </c>
      <c r="G87" t="n">
        <v>31.38</v>
      </c>
      <c r="H87" t="n">
        <v>0.47</v>
      </c>
      <c r="I87" t="n">
        <v>8</v>
      </c>
      <c r="J87" t="n">
        <v>286.9</v>
      </c>
      <c r="K87" t="n">
        <v>60.56</v>
      </c>
      <c r="L87" t="n">
        <v>7.5</v>
      </c>
      <c r="M87" t="n">
        <v>6</v>
      </c>
      <c r="N87" t="n">
        <v>78.84999999999999</v>
      </c>
      <c r="O87" t="n">
        <v>35618.8</v>
      </c>
      <c r="P87" t="n">
        <v>69.31</v>
      </c>
      <c r="Q87" t="n">
        <v>203.56</v>
      </c>
      <c r="R87" t="n">
        <v>18.52</v>
      </c>
      <c r="S87" t="n">
        <v>13.05</v>
      </c>
      <c r="T87" t="n">
        <v>2422.87</v>
      </c>
      <c r="U87" t="n">
        <v>0.7</v>
      </c>
      <c r="V87" t="n">
        <v>0.89</v>
      </c>
      <c r="W87" t="n">
        <v>0.07000000000000001</v>
      </c>
      <c r="X87" t="n">
        <v>0.14</v>
      </c>
      <c r="Y87" t="n">
        <v>1</v>
      </c>
      <c r="Z87" t="n">
        <v>10</v>
      </c>
    </row>
    <row r="88">
      <c r="A88" t="n">
        <v>27</v>
      </c>
      <c r="B88" t="n">
        <v>140</v>
      </c>
      <c r="C88" t="inlineStr">
        <is>
          <t xml:space="preserve">CONCLUIDO	</t>
        </is>
      </c>
      <c r="D88" t="n">
        <v>13.3338</v>
      </c>
      <c r="E88" t="n">
        <v>7.5</v>
      </c>
      <c r="F88" t="n">
        <v>4.18</v>
      </c>
      <c r="G88" t="n">
        <v>31.36</v>
      </c>
      <c r="H88" t="n">
        <v>0.48</v>
      </c>
      <c r="I88" t="n">
        <v>8</v>
      </c>
      <c r="J88" t="n">
        <v>287.41</v>
      </c>
      <c r="K88" t="n">
        <v>60.56</v>
      </c>
      <c r="L88" t="n">
        <v>7.75</v>
      </c>
      <c r="M88" t="n">
        <v>6</v>
      </c>
      <c r="N88" t="n">
        <v>79.09999999999999</v>
      </c>
      <c r="O88" t="n">
        <v>35680.92</v>
      </c>
      <c r="P88" t="n">
        <v>69.09999999999999</v>
      </c>
      <c r="Q88" t="n">
        <v>203.59</v>
      </c>
      <c r="R88" t="n">
        <v>18.43</v>
      </c>
      <c r="S88" t="n">
        <v>13.05</v>
      </c>
      <c r="T88" t="n">
        <v>2381.63</v>
      </c>
      <c r="U88" t="n">
        <v>0.71</v>
      </c>
      <c r="V88" t="n">
        <v>0.89</v>
      </c>
      <c r="W88" t="n">
        <v>0.07000000000000001</v>
      </c>
      <c r="X88" t="n">
        <v>0.14</v>
      </c>
      <c r="Y88" t="n">
        <v>1</v>
      </c>
      <c r="Z88" t="n">
        <v>10</v>
      </c>
    </row>
    <row r="89">
      <c r="A89" t="n">
        <v>28</v>
      </c>
      <c r="B89" t="n">
        <v>140</v>
      </c>
      <c r="C89" t="inlineStr">
        <is>
          <t xml:space="preserve">CONCLUIDO	</t>
        </is>
      </c>
      <c r="D89" t="n">
        <v>13.3328</v>
      </c>
      <c r="E89" t="n">
        <v>7.5</v>
      </c>
      <c r="F89" t="n">
        <v>4.18</v>
      </c>
      <c r="G89" t="n">
        <v>31.36</v>
      </c>
      <c r="H89" t="n">
        <v>0.49</v>
      </c>
      <c r="I89" t="n">
        <v>8</v>
      </c>
      <c r="J89" t="n">
        <v>287.91</v>
      </c>
      <c r="K89" t="n">
        <v>60.56</v>
      </c>
      <c r="L89" t="n">
        <v>8</v>
      </c>
      <c r="M89" t="n">
        <v>6</v>
      </c>
      <c r="N89" t="n">
        <v>79.36</v>
      </c>
      <c r="O89" t="n">
        <v>35743.15</v>
      </c>
      <c r="P89" t="n">
        <v>68.94</v>
      </c>
      <c r="Q89" t="n">
        <v>203.57</v>
      </c>
      <c r="R89" t="n">
        <v>18.38</v>
      </c>
      <c r="S89" t="n">
        <v>13.05</v>
      </c>
      <c r="T89" t="n">
        <v>2354.57</v>
      </c>
      <c r="U89" t="n">
        <v>0.71</v>
      </c>
      <c r="V89" t="n">
        <v>0.89</v>
      </c>
      <c r="W89" t="n">
        <v>0.07000000000000001</v>
      </c>
      <c r="X89" t="n">
        <v>0.14</v>
      </c>
      <c r="Y89" t="n">
        <v>1</v>
      </c>
      <c r="Z89" t="n">
        <v>10</v>
      </c>
    </row>
    <row r="90">
      <c r="A90" t="n">
        <v>29</v>
      </c>
      <c r="B90" t="n">
        <v>140</v>
      </c>
      <c r="C90" t="inlineStr">
        <is>
          <t xml:space="preserve">CONCLUIDO	</t>
        </is>
      </c>
      <c r="D90" t="n">
        <v>13.4842</v>
      </c>
      <c r="E90" t="n">
        <v>7.42</v>
      </c>
      <c r="F90" t="n">
        <v>4.15</v>
      </c>
      <c r="G90" t="n">
        <v>35.57</v>
      </c>
      <c r="H90" t="n">
        <v>0.51</v>
      </c>
      <c r="I90" t="n">
        <v>7</v>
      </c>
      <c r="J90" t="n">
        <v>288.42</v>
      </c>
      <c r="K90" t="n">
        <v>60.56</v>
      </c>
      <c r="L90" t="n">
        <v>8.25</v>
      </c>
      <c r="M90" t="n">
        <v>5</v>
      </c>
      <c r="N90" t="n">
        <v>79.61</v>
      </c>
      <c r="O90" t="n">
        <v>35805.48</v>
      </c>
      <c r="P90" t="n">
        <v>68.27</v>
      </c>
      <c r="Q90" t="n">
        <v>203.56</v>
      </c>
      <c r="R90" t="n">
        <v>17.3</v>
      </c>
      <c r="S90" t="n">
        <v>13.05</v>
      </c>
      <c r="T90" t="n">
        <v>1821.9</v>
      </c>
      <c r="U90" t="n">
        <v>0.75</v>
      </c>
      <c r="V90" t="n">
        <v>0.9</v>
      </c>
      <c r="W90" t="n">
        <v>0.07000000000000001</v>
      </c>
      <c r="X90" t="n">
        <v>0.11</v>
      </c>
      <c r="Y90" t="n">
        <v>1</v>
      </c>
      <c r="Z90" t="n">
        <v>10</v>
      </c>
    </row>
    <row r="91">
      <c r="A91" t="n">
        <v>30</v>
      </c>
      <c r="B91" t="n">
        <v>140</v>
      </c>
      <c r="C91" t="inlineStr">
        <is>
          <t xml:space="preserve">CONCLUIDO	</t>
        </is>
      </c>
      <c r="D91" t="n">
        <v>13.5237</v>
      </c>
      <c r="E91" t="n">
        <v>7.39</v>
      </c>
      <c r="F91" t="n">
        <v>4.13</v>
      </c>
      <c r="G91" t="n">
        <v>35.38</v>
      </c>
      <c r="H91" t="n">
        <v>0.52</v>
      </c>
      <c r="I91" t="n">
        <v>7</v>
      </c>
      <c r="J91" t="n">
        <v>288.92</v>
      </c>
      <c r="K91" t="n">
        <v>60.56</v>
      </c>
      <c r="L91" t="n">
        <v>8.5</v>
      </c>
      <c r="M91" t="n">
        <v>5</v>
      </c>
      <c r="N91" t="n">
        <v>79.87</v>
      </c>
      <c r="O91" t="n">
        <v>35867.91</v>
      </c>
      <c r="P91" t="n">
        <v>67.86</v>
      </c>
      <c r="Q91" t="n">
        <v>203.64</v>
      </c>
      <c r="R91" t="n">
        <v>16.71</v>
      </c>
      <c r="S91" t="n">
        <v>13.05</v>
      </c>
      <c r="T91" t="n">
        <v>1522.71</v>
      </c>
      <c r="U91" t="n">
        <v>0.78</v>
      </c>
      <c r="V91" t="n">
        <v>0.91</v>
      </c>
      <c r="W91" t="n">
        <v>0.06</v>
      </c>
      <c r="X91" t="n">
        <v>0.09</v>
      </c>
      <c r="Y91" t="n">
        <v>1</v>
      </c>
      <c r="Z91" t="n">
        <v>10</v>
      </c>
    </row>
    <row r="92">
      <c r="A92" t="n">
        <v>31</v>
      </c>
      <c r="B92" t="n">
        <v>140</v>
      </c>
      <c r="C92" t="inlineStr">
        <is>
          <t xml:space="preserve">CONCLUIDO	</t>
        </is>
      </c>
      <c r="D92" t="n">
        <v>13.4771</v>
      </c>
      <c r="E92" t="n">
        <v>7.42</v>
      </c>
      <c r="F92" t="n">
        <v>4.15</v>
      </c>
      <c r="G92" t="n">
        <v>35.6</v>
      </c>
      <c r="H92" t="n">
        <v>0.54</v>
      </c>
      <c r="I92" t="n">
        <v>7</v>
      </c>
      <c r="J92" t="n">
        <v>289.43</v>
      </c>
      <c r="K92" t="n">
        <v>60.56</v>
      </c>
      <c r="L92" t="n">
        <v>8.75</v>
      </c>
      <c r="M92" t="n">
        <v>5</v>
      </c>
      <c r="N92" t="n">
        <v>80.12</v>
      </c>
      <c r="O92" t="n">
        <v>35930.44</v>
      </c>
      <c r="P92" t="n">
        <v>68.26000000000001</v>
      </c>
      <c r="Q92" t="n">
        <v>203.58</v>
      </c>
      <c r="R92" t="n">
        <v>17.65</v>
      </c>
      <c r="S92" t="n">
        <v>13.05</v>
      </c>
      <c r="T92" t="n">
        <v>1992.65</v>
      </c>
      <c r="U92" t="n">
        <v>0.74</v>
      </c>
      <c r="V92" t="n">
        <v>0.9</v>
      </c>
      <c r="W92" t="n">
        <v>0.06</v>
      </c>
      <c r="X92" t="n">
        <v>0.11</v>
      </c>
      <c r="Y92" t="n">
        <v>1</v>
      </c>
      <c r="Z92" t="n">
        <v>10</v>
      </c>
    </row>
    <row r="93">
      <c r="A93" t="n">
        <v>32</v>
      </c>
      <c r="B93" t="n">
        <v>140</v>
      </c>
      <c r="C93" t="inlineStr">
        <is>
          <t xml:space="preserve">CONCLUIDO	</t>
        </is>
      </c>
      <c r="D93" t="n">
        <v>13.4454</v>
      </c>
      <c r="E93" t="n">
        <v>7.44</v>
      </c>
      <c r="F93" t="n">
        <v>4.17</v>
      </c>
      <c r="G93" t="n">
        <v>35.75</v>
      </c>
      <c r="H93" t="n">
        <v>0.55</v>
      </c>
      <c r="I93" t="n">
        <v>7</v>
      </c>
      <c r="J93" t="n">
        <v>289.94</v>
      </c>
      <c r="K93" t="n">
        <v>60.56</v>
      </c>
      <c r="L93" t="n">
        <v>9</v>
      </c>
      <c r="M93" t="n">
        <v>5</v>
      </c>
      <c r="N93" t="n">
        <v>80.38</v>
      </c>
      <c r="O93" t="n">
        <v>35993.08</v>
      </c>
      <c r="P93" t="n">
        <v>68.48999999999999</v>
      </c>
      <c r="Q93" t="n">
        <v>203.58</v>
      </c>
      <c r="R93" t="n">
        <v>18.12</v>
      </c>
      <c r="S93" t="n">
        <v>13.05</v>
      </c>
      <c r="T93" t="n">
        <v>2228.19</v>
      </c>
      <c r="U93" t="n">
        <v>0.72</v>
      </c>
      <c r="V93" t="n">
        <v>0.9</v>
      </c>
      <c r="W93" t="n">
        <v>0.07000000000000001</v>
      </c>
      <c r="X93" t="n">
        <v>0.13</v>
      </c>
      <c r="Y93" t="n">
        <v>1</v>
      </c>
      <c r="Z93" t="n">
        <v>10</v>
      </c>
    </row>
    <row r="94">
      <c r="A94" t="n">
        <v>33</v>
      </c>
      <c r="B94" t="n">
        <v>140</v>
      </c>
      <c r="C94" t="inlineStr">
        <is>
          <t xml:space="preserve">CONCLUIDO	</t>
        </is>
      </c>
      <c r="D94" t="n">
        <v>13.464</v>
      </c>
      <c r="E94" t="n">
        <v>7.43</v>
      </c>
      <c r="F94" t="n">
        <v>4.16</v>
      </c>
      <c r="G94" t="n">
        <v>35.66</v>
      </c>
      <c r="H94" t="n">
        <v>0.57</v>
      </c>
      <c r="I94" t="n">
        <v>7</v>
      </c>
      <c r="J94" t="n">
        <v>290.45</v>
      </c>
      <c r="K94" t="n">
        <v>60.56</v>
      </c>
      <c r="L94" t="n">
        <v>9.25</v>
      </c>
      <c r="M94" t="n">
        <v>5</v>
      </c>
      <c r="N94" t="n">
        <v>80.64</v>
      </c>
      <c r="O94" t="n">
        <v>36055.83</v>
      </c>
      <c r="P94" t="n">
        <v>68.11</v>
      </c>
      <c r="Q94" t="n">
        <v>203.56</v>
      </c>
      <c r="R94" t="n">
        <v>17.82</v>
      </c>
      <c r="S94" t="n">
        <v>13.05</v>
      </c>
      <c r="T94" t="n">
        <v>2081.14</v>
      </c>
      <c r="U94" t="n">
        <v>0.73</v>
      </c>
      <c r="V94" t="n">
        <v>0.9</v>
      </c>
      <c r="W94" t="n">
        <v>0.06</v>
      </c>
      <c r="X94" t="n">
        <v>0.12</v>
      </c>
      <c r="Y94" t="n">
        <v>1</v>
      </c>
      <c r="Z94" t="n">
        <v>10</v>
      </c>
    </row>
    <row r="95">
      <c r="A95" t="n">
        <v>34</v>
      </c>
      <c r="B95" t="n">
        <v>140</v>
      </c>
      <c r="C95" t="inlineStr">
        <is>
          <t xml:space="preserve">CONCLUIDO	</t>
        </is>
      </c>
      <c r="D95" t="n">
        <v>13.4534</v>
      </c>
      <c r="E95" t="n">
        <v>7.43</v>
      </c>
      <c r="F95" t="n">
        <v>4.17</v>
      </c>
      <c r="G95" t="n">
        <v>35.71</v>
      </c>
      <c r="H95" t="n">
        <v>0.58</v>
      </c>
      <c r="I95" t="n">
        <v>7</v>
      </c>
      <c r="J95" t="n">
        <v>290.96</v>
      </c>
      <c r="K95" t="n">
        <v>60.56</v>
      </c>
      <c r="L95" t="n">
        <v>9.5</v>
      </c>
      <c r="M95" t="n">
        <v>5</v>
      </c>
      <c r="N95" t="n">
        <v>80.90000000000001</v>
      </c>
      <c r="O95" t="n">
        <v>36118.68</v>
      </c>
      <c r="P95" t="n">
        <v>68.02</v>
      </c>
      <c r="Q95" t="n">
        <v>203.57</v>
      </c>
      <c r="R95" t="n">
        <v>18.03</v>
      </c>
      <c r="S95" t="n">
        <v>13.05</v>
      </c>
      <c r="T95" t="n">
        <v>2183.3</v>
      </c>
      <c r="U95" t="n">
        <v>0.72</v>
      </c>
      <c r="V95" t="n">
        <v>0.9</v>
      </c>
      <c r="W95" t="n">
        <v>0.06</v>
      </c>
      <c r="X95" t="n">
        <v>0.13</v>
      </c>
      <c r="Y95" t="n">
        <v>1</v>
      </c>
      <c r="Z95" t="n">
        <v>10</v>
      </c>
    </row>
    <row r="96">
      <c r="A96" t="n">
        <v>35</v>
      </c>
      <c r="B96" t="n">
        <v>140</v>
      </c>
      <c r="C96" t="inlineStr">
        <is>
          <t xml:space="preserve">CONCLUIDO	</t>
        </is>
      </c>
      <c r="D96" t="n">
        <v>13.5967</v>
      </c>
      <c r="E96" t="n">
        <v>7.35</v>
      </c>
      <c r="F96" t="n">
        <v>4.14</v>
      </c>
      <c r="G96" t="n">
        <v>41.4</v>
      </c>
      <c r="H96" t="n">
        <v>0.6</v>
      </c>
      <c r="I96" t="n">
        <v>6</v>
      </c>
      <c r="J96" t="n">
        <v>291.47</v>
      </c>
      <c r="K96" t="n">
        <v>60.56</v>
      </c>
      <c r="L96" t="n">
        <v>9.75</v>
      </c>
      <c r="M96" t="n">
        <v>4</v>
      </c>
      <c r="N96" t="n">
        <v>81.16</v>
      </c>
      <c r="O96" t="n">
        <v>36181.64</v>
      </c>
      <c r="P96" t="n">
        <v>67.40000000000001</v>
      </c>
      <c r="Q96" t="n">
        <v>203.56</v>
      </c>
      <c r="R96" t="n">
        <v>17.14</v>
      </c>
      <c r="S96" t="n">
        <v>13.05</v>
      </c>
      <c r="T96" t="n">
        <v>1745.72</v>
      </c>
      <c r="U96" t="n">
        <v>0.76</v>
      </c>
      <c r="V96" t="n">
        <v>0.9</v>
      </c>
      <c r="W96" t="n">
        <v>0.06</v>
      </c>
      <c r="X96" t="n">
        <v>0.1</v>
      </c>
      <c r="Y96" t="n">
        <v>1</v>
      </c>
      <c r="Z96" t="n">
        <v>10</v>
      </c>
    </row>
    <row r="97">
      <c r="A97" t="n">
        <v>36</v>
      </c>
      <c r="B97" t="n">
        <v>140</v>
      </c>
      <c r="C97" t="inlineStr">
        <is>
          <t xml:space="preserve">CONCLUIDO	</t>
        </is>
      </c>
      <c r="D97" t="n">
        <v>13.6018</v>
      </c>
      <c r="E97" t="n">
        <v>7.35</v>
      </c>
      <c r="F97" t="n">
        <v>4.14</v>
      </c>
      <c r="G97" t="n">
        <v>41.38</v>
      </c>
      <c r="H97" t="n">
        <v>0.61</v>
      </c>
      <c r="I97" t="n">
        <v>6</v>
      </c>
      <c r="J97" t="n">
        <v>291.98</v>
      </c>
      <c r="K97" t="n">
        <v>60.56</v>
      </c>
      <c r="L97" t="n">
        <v>10</v>
      </c>
      <c r="M97" t="n">
        <v>4</v>
      </c>
      <c r="N97" t="n">
        <v>81.42</v>
      </c>
      <c r="O97" t="n">
        <v>36244.71</v>
      </c>
      <c r="P97" t="n">
        <v>67.31999999999999</v>
      </c>
      <c r="Q97" t="n">
        <v>203.56</v>
      </c>
      <c r="R97" t="n">
        <v>17.02</v>
      </c>
      <c r="S97" t="n">
        <v>13.05</v>
      </c>
      <c r="T97" t="n">
        <v>1687.49</v>
      </c>
      <c r="U97" t="n">
        <v>0.77</v>
      </c>
      <c r="V97" t="n">
        <v>0.9</v>
      </c>
      <c r="W97" t="n">
        <v>0.06</v>
      </c>
      <c r="X97" t="n">
        <v>0.1</v>
      </c>
      <c r="Y97" t="n">
        <v>1</v>
      </c>
      <c r="Z97" t="n">
        <v>10</v>
      </c>
    </row>
    <row r="98">
      <c r="A98" t="n">
        <v>37</v>
      </c>
      <c r="B98" t="n">
        <v>140</v>
      </c>
      <c r="C98" t="inlineStr">
        <is>
          <t xml:space="preserve">CONCLUIDO	</t>
        </is>
      </c>
      <c r="D98" t="n">
        <v>13.5967</v>
      </c>
      <c r="E98" t="n">
        <v>7.35</v>
      </c>
      <c r="F98" t="n">
        <v>4.14</v>
      </c>
      <c r="G98" t="n">
        <v>41.4</v>
      </c>
      <c r="H98" t="n">
        <v>0.62</v>
      </c>
      <c r="I98" t="n">
        <v>6</v>
      </c>
      <c r="J98" t="n">
        <v>292.49</v>
      </c>
      <c r="K98" t="n">
        <v>60.56</v>
      </c>
      <c r="L98" t="n">
        <v>10.25</v>
      </c>
      <c r="M98" t="n">
        <v>4</v>
      </c>
      <c r="N98" t="n">
        <v>81.68000000000001</v>
      </c>
      <c r="O98" t="n">
        <v>36307.88</v>
      </c>
      <c r="P98" t="n">
        <v>67.53</v>
      </c>
      <c r="Q98" t="n">
        <v>203.56</v>
      </c>
      <c r="R98" t="n">
        <v>17.16</v>
      </c>
      <c r="S98" t="n">
        <v>13.05</v>
      </c>
      <c r="T98" t="n">
        <v>1755.3</v>
      </c>
      <c r="U98" t="n">
        <v>0.76</v>
      </c>
      <c r="V98" t="n">
        <v>0.9</v>
      </c>
      <c r="W98" t="n">
        <v>0.06</v>
      </c>
      <c r="X98" t="n">
        <v>0.1</v>
      </c>
      <c r="Y98" t="n">
        <v>1</v>
      </c>
      <c r="Z98" t="n">
        <v>10</v>
      </c>
    </row>
    <row r="99">
      <c r="A99" t="n">
        <v>38</v>
      </c>
      <c r="B99" t="n">
        <v>140</v>
      </c>
      <c r="C99" t="inlineStr">
        <is>
          <t xml:space="preserve">CONCLUIDO	</t>
        </is>
      </c>
      <c r="D99" t="n">
        <v>13.5988</v>
      </c>
      <c r="E99" t="n">
        <v>7.35</v>
      </c>
      <c r="F99" t="n">
        <v>4.14</v>
      </c>
      <c r="G99" t="n">
        <v>41.39</v>
      </c>
      <c r="H99" t="n">
        <v>0.64</v>
      </c>
      <c r="I99" t="n">
        <v>6</v>
      </c>
      <c r="J99" t="n">
        <v>293</v>
      </c>
      <c r="K99" t="n">
        <v>60.56</v>
      </c>
      <c r="L99" t="n">
        <v>10.5</v>
      </c>
      <c r="M99" t="n">
        <v>4</v>
      </c>
      <c r="N99" t="n">
        <v>81.95</v>
      </c>
      <c r="O99" t="n">
        <v>36371.17</v>
      </c>
      <c r="P99" t="n">
        <v>67.41</v>
      </c>
      <c r="Q99" t="n">
        <v>203.58</v>
      </c>
      <c r="R99" t="n">
        <v>17.07</v>
      </c>
      <c r="S99" t="n">
        <v>13.05</v>
      </c>
      <c r="T99" t="n">
        <v>1708.46</v>
      </c>
      <c r="U99" t="n">
        <v>0.76</v>
      </c>
      <c r="V99" t="n">
        <v>0.9</v>
      </c>
      <c r="W99" t="n">
        <v>0.06</v>
      </c>
      <c r="X99" t="n">
        <v>0.1</v>
      </c>
      <c r="Y99" t="n">
        <v>1</v>
      </c>
      <c r="Z99" t="n">
        <v>10</v>
      </c>
    </row>
    <row r="100">
      <c r="A100" t="n">
        <v>39</v>
      </c>
      <c r="B100" t="n">
        <v>140</v>
      </c>
      <c r="C100" t="inlineStr">
        <is>
          <t xml:space="preserve">CONCLUIDO	</t>
        </is>
      </c>
      <c r="D100" t="n">
        <v>13.6024</v>
      </c>
      <c r="E100" t="n">
        <v>7.35</v>
      </c>
      <c r="F100" t="n">
        <v>4.14</v>
      </c>
      <c r="G100" t="n">
        <v>41.37</v>
      </c>
      <c r="H100" t="n">
        <v>0.65</v>
      </c>
      <c r="I100" t="n">
        <v>6</v>
      </c>
      <c r="J100" t="n">
        <v>293.52</v>
      </c>
      <c r="K100" t="n">
        <v>60.56</v>
      </c>
      <c r="L100" t="n">
        <v>10.75</v>
      </c>
      <c r="M100" t="n">
        <v>4</v>
      </c>
      <c r="N100" t="n">
        <v>82.20999999999999</v>
      </c>
      <c r="O100" t="n">
        <v>36434.56</v>
      </c>
      <c r="P100" t="n">
        <v>67.37</v>
      </c>
      <c r="Q100" t="n">
        <v>203.56</v>
      </c>
      <c r="R100" t="n">
        <v>16.98</v>
      </c>
      <c r="S100" t="n">
        <v>13.05</v>
      </c>
      <c r="T100" t="n">
        <v>1665.99</v>
      </c>
      <c r="U100" t="n">
        <v>0.77</v>
      </c>
      <c r="V100" t="n">
        <v>0.9</v>
      </c>
      <c r="W100" t="n">
        <v>0.07000000000000001</v>
      </c>
      <c r="X100" t="n">
        <v>0.1</v>
      </c>
      <c r="Y100" t="n">
        <v>1</v>
      </c>
      <c r="Z100" t="n">
        <v>10</v>
      </c>
    </row>
    <row r="101">
      <c r="A101" t="n">
        <v>40</v>
      </c>
      <c r="B101" t="n">
        <v>140</v>
      </c>
      <c r="C101" t="inlineStr">
        <is>
          <t xml:space="preserve">CONCLUIDO	</t>
        </is>
      </c>
      <c r="D101" t="n">
        <v>13.6333</v>
      </c>
      <c r="E101" t="n">
        <v>7.34</v>
      </c>
      <c r="F101" t="n">
        <v>4.12</v>
      </c>
      <c r="G101" t="n">
        <v>41.21</v>
      </c>
      <c r="H101" t="n">
        <v>0.67</v>
      </c>
      <c r="I101" t="n">
        <v>6</v>
      </c>
      <c r="J101" t="n">
        <v>294.03</v>
      </c>
      <c r="K101" t="n">
        <v>60.56</v>
      </c>
      <c r="L101" t="n">
        <v>11</v>
      </c>
      <c r="M101" t="n">
        <v>4</v>
      </c>
      <c r="N101" t="n">
        <v>82.48</v>
      </c>
      <c r="O101" t="n">
        <v>36498.06</v>
      </c>
      <c r="P101" t="n">
        <v>66.88</v>
      </c>
      <c r="Q101" t="n">
        <v>203.56</v>
      </c>
      <c r="R101" t="n">
        <v>16.4</v>
      </c>
      <c r="S101" t="n">
        <v>13.05</v>
      </c>
      <c r="T101" t="n">
        <v>1372.82</v>
      </c>
      <c r="U101" t="n">
        <v>0.8</v>
      </c>
      <c r="V101" t="n">
        <v>0.91</v>
      </c>
      <c r="W101" t="n">
        <v>0.06</v>
      </c>
      <c r="X101" t="n">
        <v>0.08</v>
      </c>
      <c r="Y101" t="n">
        <v>1</v>
      </c>
      <c r="Z101" t="n">
        <v>10</v>
      </c>
    </row>
    <row r="102">
      <c r="A102" t="n">
        <v>41</v>
      </c>
      <c r="B102" t="n">
        <v>140</v>
      </c>
      <c r="C102" t="inlineStr">
        <is>
          <t xml:space="preserve">CONCLUIDO	</t>
        </is>
      </c>
      <c r="D102" t="n">
        <v>13.624</v>
      </c>
      <c r="E102" t="n">
        <v>7.34</v>
      </c>
      <c r="F102" t="n">
        <v>4.13</v>
      </c>
      <c r="G102" t="n">
        <v>41.26</v>
      </c>
      <c r="H102" t="n">
        <v>0.68</v>
      </c>
      <c r="I102" t="n">
        <v>6</v>
      </c>
      <c r="J102" t="n">
        <v>294.55</v>
      </c>
      <c r="K102" t="n">
        <v>60.56</v>
      </c>
      <c r="L102" t="n">
        <v>11.25</v>
      </c>
      <c r="M102" t="n">
        <v>4</v>
      </c>
      <c r="N102" t="n">
        <v>82.73999999999999</v>
      </c>
      <c r="O102" t="n">
        <v>36561.67</v>
      </c>
      <c r="P102" t="n">
        <v>66.73</v>
      </c>
      <c r="Q102" t="n">
        <v>203.57</v>
      </c>
      <c r="R102" t="n">
        <v>16.69</v>
      </c>
      <c r="S102" t="n">
        <v>13.05</v>
      </c>
      <c r="T102" t="n">
        <v>1518.2</v>
      </c>
      <c r="U102" t="n">
        <v>0.78</v>
      </c>
      <c r="V102" t="n">
        <v>0.91</v>
      </c>
      <c r="W102" t="n">
        <v>0.06</v>
      </c>
      <c r="X102" t="n">
        <v>0.09</v>
      </c>
      <c r="Y102" t="n">
        <v>1</v>
      </c>
      <c r="Z102" t="n">
        <v>10</v>
      </c>
    </row>
    <row r="103">
      <c r="A103" t="n">
        <v>42</v>
      </c>
      <c r="B103" t="n">
        <v>140</v>
      </c>
      <c r="C103" t="inlineStr">
        <is>
          <t xml:space="preserve">CONCLUIDO	</t>
        </is>
      </c>
      <c r="D103" t="n">
        <v>13.5813</v>
      </c>
      <c r="E103" t="n">
        <v>7.36</v>
      </c>
      <c r="F103" t="n">
        <v>4.15</v>
      </c>
      <c r="G103" t="n">
        <v>41.49</v>
      </c>
      <c r="H103" t="n">
        <v>0.6899999999999999</v>
      </c>
      <c r="I103" t="n">
        <v>6</v>
      </c>
      <c r="J103" t="n">
        <v>295.06</v>
      </c>
      <c r="K103" t="n">
        <v>60.56</v>
      </c>
      <c r="L103" t="n">
        <v>11.5</v>
      </c>
      <c r="M103" t="n">
        <v>4</v>
      </c>
      <c r="N103" t="n">
        <v>83.01000000000001</v>
      </c>
      <c r="O103" t="n">
        <v>36625.39</v>
      </c>
      <c r="P103" t="n">
        <v>66.98</v>
      </c>
      <c r="Q103" t="n">
        <v>203.56</v>
      </c>
      <c r="R103" t="n">
        <v>17.5</v>
      </c>
      <c r="S103" t="n">
        <v>13.05</v>
      </c>
      <c r="T103" t="n">
        <v>1926.57</v>
      </c>
      <c r="U103" t="n">
        <v>0.75</v>
      </c>
      <c r="V103" t="n">
        <v>0.9</v>
      </c>
      <c r="W103" t="n">
        <v>0.06</v>
      </c>
      <c r="X103" t="n">
        <v>0.11</v>
      </c>
      <c r="Y103" t="n">
        <v>1</v>
      </c>
      <c r="Z103" t="n">
        <v>10</v>
      </c>
    </row>
    <row r="104">
      <c r="A104" t="n">
        <v>43</v>
      </c>
      <c r="B104" t="n">
        <v>140</v>
      </c>
      <c r="C104" t="inlineStr">
        <is>
          <t xml:space="preserve">CONCLUIDO	</t>
        </is>
      </c>
      <c r="D104" t="n">
        <v>13.5829</v>
      </c>
      <c r="E104" t="n">
        <v>7.36</v>
      </c>
      <c r="F104" t="n">
        <v>4.15</v>
      </c>
      <c r="G104" t="n">
        <v>41.48</v>
      </c>
      <c r="H104" t="n">
        <v>0.71</v>
      </c>
      <c r="I104" t="n">
        <v>6</v>
      </c>
      <c r="J104" t="n">
        <v>295.58</v>
      </c>
      <c r="K104" t="n">
        <v>60.56</v>
      </c>
      <c r="L104" t="n">
        <v>11.75</v>
      </c>
      <c r="M104" t="n">
        <v>4</v>
      </c>
      <c r="N104" t="n">
        <v>83.28</v>
      </c>
      <c r="O104" t="n">
        <v>36689.22</v>
      </c>
      <c r="P104" t="n">
        <v>66.73999999999999</v>
      </c>
      <c r="Q104" t="n">
        <v>203.57</v>
      </c>
      <c r="R104" t="n">
        <v>17.43</v>
      </c>
      <c r="S104" t="n">
        <v>13.05</v>
      </c>
      <c r="T104" t="n">
        <v>1889.91</v>
      </c>
      <c r="U104" t="n">
        <v>0.75</v>
      </c>
      <c r="V104" t="n">
        <v>0.9</v>
      </c>
      <c r="W104" t="n">
        <v>0.06</v>
      </c>
      <c r="X104" t="n">
        <v>0.11</v>
      </c>
      <c r="Y104" t="n">
        <v>1</v>
      </c>
      <c r="Z104" t="n">
        <v>10</v>
      </c>
    </row>
    <row r="105">
      <c r="A105" t="n">
        <v>44</v>
      </c>
      <c r="B105" t="n">
        <v>140</v>
      </c>
      <c r="C105" t="inlineStr">
        <is>
          <t xml:space="preserve">CONCLUIDO	</t>
        </is>
      </c>
      <c r="D105" t="n">
        <v>13.7399</v>
      </c>
      <c r="E105" t="n">
        <v>7.28</v>
      </c>
      <c r="F105" t="n">
        <v>4.12</v>
      </c>
      <c r="G105" t="n">
        <v>49.39</v>
      </c>
      <c r="H105" t="n">
        <v>0.72</v>
      </c>
      <c r="I105" t="n">
        <v>5</v>
      </c>
      <c r="J105" t="n">
        <v>296.1</v>
      </c>
      <c r="K105" t="n">
        <v>60.56</v>
      </c>
      <c r="L105" t="n">
        <v>12</v>
      </c>
      <c r="M105" t="n">
        <v>3</v>
      </c>
      <c r="N105" t="n">
        <v>83.54000000000001</v>
      </c>
      <c r="O105" t="n">
        <v>36753.16</v>
      </c>
      <c r="P105" t="n">
        <v>66.13</v>
      </c>
      <c r="Q105" t="n">
        <v>203.56</v>
      </c>
      <c r="R105" t="n">
        <v>16.4</v>
      </c>
      <c r="S105" t="n">
        <v>13.05</v>
      </c>
      <c r="T105" t="n">
        <v>1378.49</v>
      </c>
      <c r="U105" t="n">
        <v>0.8</v>
      </c>
      <c r="V105" t="n">
        <v>0.91</v>
      </c>
      <c r="W105" t="n">
        <v>0.06</v>
      </c>
      <c r="X105" t="n">
        <v>0.08</v>
      </c>
      <c r="Y105" t="n">
        <v>1</v>
      </c>
      <c r="Z105" t="n">
        <v>10</v>
      </c>
    </row>
    <row r="106">
      <c r="A106" t="n">
        <v>45</v>
      </c>
      <c r="B106" t="n">
        <v>140</v>
      </c>
      <c r="C106" t="inlineStr">
        <is>
          <t xml:space="preserve">CONCLUIDO	</t>
        </is>
      </c>
      <c r="D106" t="n">
        <v>13.7342</v>
      </c>
      <c r="E106" t="n">
        <v>7.28</v>
      </c>
      <c r="F106" t="n">
        <v>4.12</v>
      </c>
      <c r="G106" t="n">
        <v>49.43</v>
      </c>
      <c r="H106" t="n">
        <v>0.74</v>
      </c>
      <c r="I106" t="n">
        <v>5</v>
      </c>
      <c r="J106" t="n">
        <v>296.62</v>
      </c>
      <c r="K106" t="n">
        <v>60.56</v>
      </c>
      <c r="L106" t="n">
        <v>12.25</v>
      </c>
      <c r="M106" t="n">
        <v>3</v>
      </c>
      <c r="N106" t="n">
        <v>83.81</v>
      </c>
      <c r="O106" t="n">
        <v>36817.22</v>
      </c>
      <c r="P106" t="n">
        <v>66.16</v>
      </c>
      <c r="Q106" t="n">
        <v>203.56</v>
      </c>
      <c r="R106" t="n">
        <v>16.49</v>
      </c>
      <c r="S106" t="n">
        <v>13.05</v>
      </c>
      <c r="T106" t="n">
        <v>1424.8</v>
      </c>
      <c r="U106" t="n">
        <v>0.79</v>
      </c>
      <c r="V106" t="n">
        <v>0.91</v>
      </c>
      <c r="W106" t="n">
        <v>0.06</v>
      </c>
      <c r="X106" t="n">
        <v>0.08</v>
      </c>
      <c r="Y106" t="n">
        <v>1</v>
      </c>
      <c r="Z106" t="n">
        <v>10</v>
      </c>
    </row>
    <row r="107">
      <c r="A107" t="n">
        <v>46</v>
      </c>
      <c r="B107" t="n">
        <v>140</v>
      </c>
      <c r="C107" t="inlineStr">
        <is>
          <t xml:space="preserve">CONCLUIDO	</t>
        </is>
      </c>
      <c r="D107" t="n">
        <v>13.7268</v>
      </c>
      <c r="E107" t="n">
        <v>7.28</v>
      </c>
      <c r="F107" t="n">
        <v>4.12</v>
      </c>
      <c r="G107" t="n">
        <v>49.47</v>
      </c>
      <c r="H107" t="n">
        <v>0.75</v>
      </c>
      <c r="I107" t="n">
        <v>5</v>
      </c>
      <c r="J107" t="n">
        <v>297.14</v>
      </c>
      <c r="K107" t="n">
        <v>60.56</v>
      </c>
      <c r="L107" t="n">
        <v>12.5</v>
      </c>
      <c r="M107" t="n">
        <v>3</v>
      </c>
      <c r="N107" t="n">
        <v>84.08</v>
      </c>
      <c r="O107" t="n">
        <v>36881.39</v>
      </c>
      <c r="P107" t="n">
        <v>66.34</v>
      </c>
      <c r="Q107" t="n">
        <v>203.56</v>
      </c>
      <c r="R107" t="n">
        <v>16.61</v>
      </c>
      <c r="S107" t="n">
        <v>13.05</v>
      </c>
      <c r="T107" t="n">
        <v>1484.22</v>
      </c>
      <c r="U107" t="n">
        <v>0.79</v>
      </c>
      <c r="V107" t="n">
        <v>0.91</v>
      </c>
      <c r="W107" t="n">
        <v>0.06</v>
      </c>
      <c r="X107" t="n">
        <v>0.08</v>
      </c>
      <c r="Y107" t="n">
        <v>1</v>
      </c>
      <c r="Z107" t="n">
        <v>10</v>
      </c>
    </row>
    <row r="108">
      <c r="A108" t="n">
        <v>47</v>
      </c>
      <c r="B108" t="n">
        <v>140</v>
      </c>
      <c r="C108" t="inlineStr">
        <is>
          <t xml:space="preserve">CONCLUIDO	</t>
        </is>
      </c>
      <c r="D108" t="n">
        <v>13.7384</v>
      </c>
      <c r="E108" t="n">
        <v>7.28</v>
      </c>
      <c r="F108" t="n">
        <v>4.12</v>
      </c>
      <c r="G108" t="n">
        <v>49.4</v>
      </c>
      <c r="H108" t="n">
        <v>0.76</v>
      </c>
      <c r="I108" t="n">
        <v>5</v>
      </c>
      <c r="J108" t="n">
        <v>297.66</v>
      </c>
      <c r="K108" t="n">
        <v>60.56</v>
      </c>
      <c r="L108" t="n">
        <v>12.75</v>
      </c>
      <c r="M108" t="n">
        <v>3</v>
      </c>
      <c r="N108" t="n">
        <v>84.36</v>
      </c>
      <c r="O108" t="n">
        <v>36945.67</v>
      </c>
      <c r="P108" t="n">
        <v>66.34</v>
      </c>
      <c r="Q108" t="n">
        <v>203.56</v>
      </c>
      <c r="R108" t="n">
        <v>16.35</v>
      </c>
      <c r="S108" t="n">
        <v>13.05</v>
      </c>
      <c r="T108" t="n">
        <v>1354.4</v>
      </c>
      <c r="U108" t="n">
        <v>0.8</v>
      </c>
      <c r="V108" t="n">
        <v>0.91</v>
      </c>
      <c r="W108" t="n">
        <v>0.06</v>
      </c>
      <c r="X108" t="n">
        <v>0.08</v>
      </c>
      <c r="Y108" t="n">
        <v>1</v>
      </c>
      <c r="Z108" t="n">
        <v>10</v>
      </c>
    </row>
    <row r="109">
      <c r="A109" t="n">
        <v>48</v>
      </c>
      <c r="B109" t="n">
        <v>140</v>
      </c>
      <c r="C109" t="inlineStr">
        <is>
          <t xml:space="preserve">CONCLUIDO	</t>
        </is>
      </c>
      <c r="D109" t="n">
        <v>13.7342</v>
      </c>
      <c r="E109" t="n">
        <v>7.28</v>
      </c>
      <c r="F109" t="n">
        <v>4.12</v>
      </c>
      <c r="G109" t="n">
        <v>49.43</v>
      </c>
      <c r="H109" t="n">
        <v>0.78</v>
      </c>
      <c r="I109" t="n">
        <v>5</v>
      </c>
      <c r="J109" t="n">
        <v>298.18</v>
      </c>
      <c r="K109" t="n">
        <v>60.56</v>
      </c>
      <c r="L109" t="n">
        <v>13</v>
      </c>
      <c r="M109" t="n">
        <v>3</v>
      </c>
      <c r="N109" t="n">
        <v>84.63</v>
      </c>
      <c r="O109" t="n">
        <v>37010.06</v>
      </c>
      <c r="P109" t="n">
        <v>66.31</v>
      </c>
      <c r="Q109" t="n">
        <v>203.56</v>
      </c>
      <c r="R109" t="n">
        <v>16.49</v>
      </c>
      <c r="S109" t="n">
        <v>13.05</v>
      </c>
      <c r="T109" t="n">
        <v>1423.91</v>
      </c>
      <c r="U109" t="n">
        <v>0.79</v>
      </c>
      <c r="V109" t="n">
        <v>0.91</v>
      </c>
      <c r="W109" t="n">
        <v>0.06</v>
      </c>
      <c r="X109" t="n">
        <v>0.08</v>
      </c>
      <c r="Y109" t="n">
        <v>1</v>
      </c>
      <c r="Z109" t="n">
        <v>10</v>
      </c>
    </row>
    <row r="110">
      <c r="A110" t="n">
        <v>49</v>
      </c>
      <c r="B110" t="n">
        <v>140</v>
      </c>
      <c r="C110" t="inlineStr">
        <is>
          <t xml:space="preserve">CONCLUIDO	</t>
        </is>
      </c>
      <c r="D110" t="n">
        <v>13.7368</v>
      </c>
      <c r="E110" t="n">
        <v>7.28</v>
      </c>
      <c r="F110" t="n">
        <v>4.12</v>
      </c>
      <c r="G110" t="n">
        <v>49.41</v>
      </c>
      <c r="H110" t="n">
        <v>0.79</v>
      </c>
      <c r="I110" t="n">
        <v>5</v>
      </c>
      <c r="J110" t="n">
        <v>298.71</v>
      </c>
      <c r="K110" t="n">
        <v>60.56</v>
      </c>
      <c r="L110" t="n">
        <v>13.25</v>
      </c>
      <c r="M110" t="n">
        <v>3</v>
      </c>
      <c r="N110" t="n">
        <v>84.90000000000001</v>
      </c>
      <c r="O110" t="n">
        <v>37074.57</v>
      </c>
      <c r="P110" t="n">
        <v>66.3</v>
      </c>
      <c r="Q110" t="n">
        <v>203.56</v>
      </c>
      <c r="R110" t="n">
        <v>16.37</v>
      </c>
      <c r="S110" t="n">
        <v>13.05</v>
      </c>
      <c r="T110" t="n">
        <v>1364.39</v>
      </c>
      <c r="U110" t="n">
        <v>0.8</v>
      </c>
      <c r="V110" t="n">
        <v>0.91</v>
      </c>
      <c r="W110" t="n">
        <v>0.06</v>
      </c>
      <c r="X110" t="n">
        <v>0.08</v>
      </c>
      <c r="Y110" t="n">
        <v>1</v>
      </c>
      <c r="Z110" t="n">
        <v>10</v>
      </c>
    </row>
    <row r="111">
      <c r="A111" t="n">
        <v>50</v>
      </c>
      <c r="B111" t="n">
        <v>140</v>
      </c>
      <c r="C111" t="inlineStr">
        <is>
          <t xml:space="preserve">CONCLUIDO	</t>
        </is>
      </c>
      <c r="D111" t="n">
        <v>13.7615</v>
      </c>
      <c r="E111" t="n">
        <v>7.27</v>
      </c>
      <c r="F111" t="n">
        <v>4.1</v>
      </c>
      <c r="G111" t="n">
        <v>49.25</v>
      </c>
      <c r="H111" t="n">
        <v>0.8</v>
      </c>
      <c r="I111" t="n">
        <v>5</v>
      </c>
      <c r="J111" t="n">
        <v>299.23</v>
      </c>
      <c r="K111" t="n">
        <v>60.56</v>
      </c>
      <c r="L111" t="n">
        <v>13.5</v>
      </c>
      <c r="M111" t="n">
        <v>3</v>
      </c>
      <c r="N111" t="n">
        <v>85.18000000000001</v>
      </c>
      <c r="O111" t="n">
        <v>37139.2</v>
      </c>
      <c r="P111" t="n">
        <v>65.90000000000001</v>
      </c>
      <c r="Q111" t="n">
        <v>203.56</v>
      </c>
      <c r="R111" t="n">
        <v>15.91</v>
      </c>
      <c r="S111" t="n">
        <v>13.05</v>
      </c>
      <c r="T111" t="n">
        <v>1134.16</v>
      </c>
      <c r="U111" t="n">
        <v>0.82</v>
      </c>
      <c r="V111" t="n">
        <v>0.91</v>
      </c>
      <c r="W111" t="n">
        <v>0.06</v>
      </c>
      <c r="X111" t="n">
        <v>0.06</v>
      </c>
      <c r="Y111" t="n">
        <v>1</v>
      </c>
      <c r="Z111" t="n">
        <v>10</v>
      </c>
    </row>
    <row r="112">
      <c r="A112" t="n">
        <v>51</v>
      </c>
      <c r="B112" t="n">
        <v>140</v>
      </c>
      <c r="C112" t="inlineStr">
        <is>
          <t xml:space="preserve">CONCLUIDO	</t>
        </is>
      </c>
      <c r="D112" t="n">
        <v>13.7604</v>
      </c>
      <c r="E112" t="n">
        <v>7.27</v>
      </c>
      <c r="F112" t="n">
        <v>4.11</v>
      </c>
      <c r="G112" t="n">
        <v>49.26</v>
      </c>
      <c r="H112" t="n">
        <v>0.82</v>
      </c>
      <c r="I112" t="n">
        <v>5</v>
      </c>
      <c r="J112" t="n">
        <v>299.76</v>
      </c>
      <c r="K112" t="n">
        <v>60.56</v>
      </c>
      <c r="L112" t="n">
        <v>13.75</v>
      </c>
      <c r="M112" t="n">
        <v>3</v>
      </c>
      <c r="N112" t="n">
        <v>85.45</v>
      </c>
      <c r="O112" t="n">
        <v>37204.07</v>
      </c>
      <c r="P112" t="n">
        <v>65.88</v>
      </c>
      <c r="Q112" t="n">
        <v>203.56</v>
      </c>
      <c r="R112" t="n">
        <v>16.03</v>
      </c>
      <c r="S112" t="n">
        <v>13.05</v>
      </c>
      <c r="T112" t="n">
        <v>1196.87</v>
      </c>
      <c r="U112" t="n">
        <v>0.8100000000000001</v>
      </c>
      <c r="V112" t="n">
        <v>0.91</v>
      </c>
      <c r="W112" t="n">
        <v>0.06</v>
      </c>
      <c r="X112" t="n">
        <v>0.06</v>
      </c>
      <c r="Y112" t="n">
        <v>1</v>
      </c>
      <c r="Z112" t="n">
        <v>10</v>
      </c>
    </row>
    <row r="113">
      <c r="A113" t="n">
        <v>52</v>
      </c>
      <c r="B113" t="n">
        <v>140</v>
      </c>
      <c r="C113" t="inlineStr">
        <is>
          <t xml:space="preserve">CONCLUIDO	</t>
        </is>
      </c>
      <c r="D113" t="n">
        <v>13.7326</v>
      </c>
      <c r="E113" t="n">
        <v>7.28</v>
      </c>
      <c r="F113" t="n">
        <v>4.12</v>
      </c>
      <c r="G113" t="n">
        <v>49.44</v>
      </c>
      <c r="H113" t="n">
        <v>0.83</v>
      </c>
      <c r="I113" t="n">
        <v>5</v>
      </c>
      <c r="J113" t="n">
        <v>300.28</v>
      </c>
      <c r="K113" t="n">
        <v>60.56</v>
      </c>
      <c r="L113" t="n">
        <v>14</v>
      </c>
      <c r="M113" t="n">
        <v>3</v>
      </c>
      <c r="N113" t="n">
        <v>85.73</v>
      </c>
      <c r="O113" t="n">
        <v>37268.93</v>
      </c>
      <c r="P113" t="n">
        <v>65.92</v>
      </c>
      <c r="Q113" t="n">
        <v>203.56</v>
      </c>
      <c r="R113" t="n">
        <v>16.55</v>
      </c>
      <c r="S113" t="n">
        <v>13.05</v>
      </c>
      <c r="T113" t="n">
        <v>1452.74</v>
      </c>
      <c r="U113" t="n">
        <v>0.79</v>
      </c>
      <c r="V113" t="n">
        <v>0.91</v>
      </c>
      <c r="W113" t="n">
        <v>0.06</v>
      </c>
      <c r="X113" t="n">
        <v>0.08</v>
      </c>
      <c r="Y113" t="n">
        <v>1</v>
      </c>
      <c r="Z113" t="n">
        <v>10</v>
      </c>
    </row>
    <row r="114">
      <c r="A114" t="n">
        <v>53</v>
      </c>
      <c r="B114" t="n">
        <v>140</v>
      </c>
      <c r="C114" t="inlineStr">
        <is>
          <t xml:space="preserve">CONCLUIDO	</t>
        </is>
      </c>
      <c r="D114" t="n">
        <v>13.7127</v>
      </c>
      <c r="E114" t="n">
        <v>7.29</v>
      </c>
      <c r="F114" t="n">
        <v>4.13</v>
      </c>
      <c r="G114" t="n">
        <v>49.56</v>
      </c>
      <c r="H114" t="n">
        <v>0.84</v>
      </c>
      <c r="I114" t="n">
        <v>5</v>
      </c>
      <c r="J114" t="n">
        <v>300.81</v>
      </c>
      <c r="K114" t="n">
        <v>60.56</v>
      </c>
      <c r="L114" t="n">
        <v>14.25</v>
      </c>
      <c r="M114" t="n">
        <v>3</v>
      </c>
      <c r="N114" t="n">
        <v>86</v>
      </c>
      <c r="O114" t="n">
        <v>37333.9</v>
      </c>
      <c r="P114" t="n">
        <v>65.91</v>
      </c>
      <c r="Q114" t="n">
        <v>203.56</v>
      </c>
      <c r="R114" t="n">
        <v>16.85</v>
      </c>
      <c r="S114" t="n">
        <v>13.05</v>
      </c>
      <c r="T114" t="n">
        <v>1606.05</v>
      </c>
      <c r="U114" t="n">
        <v>0.77</v>
      </c>
      <c r="V114" t="n">
        <v>0.9</v>
      </c>
      <c r="W114" t="n">
        <v>0.06</v>
      </c>
      <c r="X114" t="n">
        <v>0.09</v>
      </c>
      <c r="Y114" t="n">
        <v>1</v>
      </c>
      <c r="Z114" t="n">
        <v>10</v>
      </c>
    </row>
    <row r="115">
      <c r="A115" t="n">
        <v>54</v>
      </c>
      <c r="B115" t="n">
        <v>140</v>
      </c>
      <c r="C115" t="inlineStr">
        <is>
          <t xml:space="preserve">CONCLUIDO	</t>
        </is>
      </c>
      <c r="D115" t="n">
        <v>13.7268</v>
      </c>
      <c r="E115" t="n">
        <v>7.28</v>
      </c>
      <c r="F115" t="n">
        <v>4.12</v>
      </c>
      <c r="G115" t="n">
        <v>49.47</v>
      </c>
      <c r="H115" t="n">
        <v>0.86</v>
      </c>
      <c r="I115" t="n">
        <v>5</v>
      </c>
      <c r="J115" t="n">
        <v>301.34</v>
      </c>
      <c r="K115" t="n">
        <v>60.56</v>
      </c>
      <c r="L115" t="n">
        <v>14.5</v>
      </c>
      <c r="M115" t="n">
        <v>3</v>
      </c>
      <c r="N115" t="n">
        <v>86.28</v>
      </c>
      <c r="O115" t="n">
        <v>37399</v>
      </c>
      <c r="P115" t="n">
        <v>65.63</v>
      </c>
      <c r="Q115" t="n">
        <v>203.56</v>
      </c>
      <c r="R115" t="n">
        <v>16.58</v>
      </c>
      <c r="S115" t="n">
        <v>13.05</v>
      </c>
      <c r="T115" t="n">
        <v>1469.4</v>
      </c>
      <c r="U115" t="n">
        <v>0.79</v>
      </c>
      <c r="V115" t="n">
        <v>0.91</v>
      </c>
      <c r="W115" t="n">
        <v>0.06</v>
      </c>
      <c r="X115" t="n">
        <v>0.08</v>
      </c>
      <c r="Y115" t="n">
        <v>1</v>
      </c>
      <c r="Z115" t="n">
        <v>10</v>
      </c>
    </row>
    <row r="116">
      <c r="A116" t="n">
        <v>55</v>
      </c>
      <c r="B116" t="n">
        <v>140</v>
      </c>
      <c r="C116" t="inlineStr">
        <is>
          <t xml:space="preserve">CONCLUIDO	</t>
        </is>
      </c>
      <c r="D116" t="n">
        <v>13.7237</v>
      </c>
      <c r="E116" t="n">
        <v>7.29</v>
      </c>
      <c r="F116" t="n">
        <v>4.12</v>
      </c>
      <c r="G116" t="n">
        <v>49.49</v>
      </c>
      <c r="H116" t="n">
        <v>0.87</v>
      </c>
      <c r="I116" t="n">
        <v>5</v>
      </c>
      <c r="J116" t="n">
        <v>301.86</v>
      </c>
      <c r="K116" t="n">
        <v>60.56</v>
      </c>
      <c r="L116" t="n">
        <v>14.75</v>
      </c>
      <c r="M116" t="n">
        <v>3</v>
      </c>
      <c r="N116" t="n">
        <v>86.56</v>
      </c>
      <c r="O116" t="n">
        <v>37464.21</v>
      </c>
      <c r="P116" t="n">
        <v>65.38</v>
      </c>
      <c r="Q116" t="n">
        <v>203.57</v>
      </c>
      <c r="R116" t="n">
        <v>16.7</v>
      </c>
      <c r="S116" t="n">
        <v>13.05</v>
      </c>
      <c r="T116" t="n">
        <v>1528.69</v>
      </c>
      <c r="U116" t="n">
        <v>0.78</v>
      </c>
      <c r="V116" t="n">
        <v>0.91</v>
      </c>
      <c r="W116" t="n">
        <v>0.06</v>
      </c>
      <c r="X116" t="n">
        <v>0.08</v>
      </c>
      <c r="Y116" t="n">
        <v>1</v>
      </c>
      <c r="Z116" t="n">
        <v>10</v>
      </c>
    </row>
    <row r="117">
      <c r="A117" t="n">
        <v>56</v>
      </c>
      <c r="B117" t="n">
        <v>140</v>
      </c>
      <c r="C117" t="inlineStr">
        <is>
          <t xml:space="preserve">CONCLUIDO	</t>
        </is>
      </c>
      <c r="D117" t="n">
        <v>13.7148</v>
      </c>
      <c r="E117" t="n">
        <v>7.29</v>
      </c>
      <c r="F117" t="n">
        <v>4.13</v>
      </c>
      <c r="G117" t="n">
        <v>49.55</v>
      </c>
      <c r="H117" t="n">
        <v>0.88</v>
      </c>
      <c r="I117" t="n">
        <v>5</v>
      </c>
      <c r="J117" t="n">
        <v>302.39</v>
      </c>
      <c r="K117" t="n">
        <v>60.56</v>
      </c>
      <c r="L117" t="n">
        <v>15</v>
      </c>
      <c r="M117" t="n">
        <v>3</v>
      </c>
      <c r="N117" t="n">
        <v>86.84</v>
      </c>
      <c r="O117" t="n">
        <v>37529.55</v>
      </c>
      <c r="P117" t="n">
        <v>65.25</v>
      </c>
      <c r="Q117" t="n">
        <v>203.56</v>
      </c>
      <c r="R117" t="n">
        <v>16.81</v>
      </c>
      <c r="S117" t="n">
        <v>13.05</v>
      </c>
      <c r="T117" t="n">
        <v>1587.12</v>
      </c>
      <c r="U117" t="n">
        <v>0.78</v>
      </c>
      <c r="V117" t="n">
        <v>0.9</v>
      </c>
      <c r="W117" t="n">
        <v>0.06</v>
      </c>
      <c r="X117" t="n">
        <v>0.09</v>
      </c>
      <c r="Y117" t="n">
        <v>1</v>
      </c>
      <c r="Z117" t="n">
        <v>10</v>
      </c>
    </row>
    <row r="118">
      <c r="A118" t="n">
        <v>57</v>
      </c>
      <c r="B118" t="n">
        <v>140</v>
      </c>
      <c r="C118" t="inlineStr">
        <is>
          <t xml:space="preserve">CONCLUIDO	</t>
        </is>
      </c>
      <c r="D118" t="n">
        <v>13.7258</v>
      </c>
      <c r="E118" t="n">
        <v>7.29</v>
      </c>
      <c r="F118" t="n">
        <v>4.12</v>
      </c>
      <c r="G118" t="n">
        <v>49.48</v>
      </c>
      <c r="H118" t="n">
        <v>0.9</v>
      </c>
      <c r="I118" t="n">
        <v>5</v>
      </c>
      <c r="J118" t="n">
        <v>302.92</v>
      </c>
      <c r="K118" t="n">
        <v>60.56</v>
      </c>
      <c r="L118" t="n">
        <v>15.25</v>
      </c>
      <c r="M118" t="n">
        <v>3</v>
      </c>
      <c r="N118" t="n">
        <v>87.12</v>
      </c>
      <c r="O118" t="n">
        <v>37595</v>
      </c>
      <c r="P118" t="n">
        <v>65.02</v>
      </c>
      <c r="Q118" t="n">
        <v>203.56</v>
      </c>
      <c r="R118" t="n">
        <v>16.6</v>
      </c>
      <c r="S118" t="n">
        <v>13.05</v>
      </c>
      <c r="T118" t="n">
        <v>1479.94</v>
      </c>
      <c r="U118" t="n">
        <v>0.79</v>
      </c>
      <c r="V118" t="n">
        <v>0.91</v>
      </c>
      <c r="W118" t="n">
        <v>0.06</v>
      </c>
      <c r="X118" t="n">
        <v>0.08</v>
      </c>
      <c r="Y118" t="n">
        <v>1</v>
      </c>
      <c r="Z118" t="n">
        <v>10</v>
      </c>
    </row>
    <row r="119">
      <c r="A119" t="n">
        <v>58</v>
      </c>
      <c r="B119" t="n">
        <v>140</v>
      </c>
      <c r="C119" t="inlineStr">
        <is>
          <t xml:space="preserve">CONCLUIDO	</t>
        </is>
      </c>
      <c r="D119" t="n">
        <v>13.876</v>
      </c>
      <c r="E119" t="n">
        <v>7.21</v>
      </c>
      <c r="F119" t="n">
        <v>4.1</v>
      </c>
      <c r="G119" t="n">
        <v>61.45</v>
      </c>
      <c r="H119" t="n">
        <v>0.91</v>
      </c>
      <c r="I119" t="n">
        <v>4</v>
      </c>
      <c r="J119" t="n">
        <v>303.46</v>
      </c>
      <c r="K119" t="n">
        <v>60.56</v>
      </c>
      <c r="L119" t="n">
        <v>15.5</v>
      </c>
      <c r="M119" t="n">
        <v>2</v>
      </c>
      <c r="N119" t="n">
        <v>87.40000000000001</v>
      </c>
      <c r="O119" t="n">
        <v>37660.57</v>
      </c>
      <c r="P119" t="n">
        <v>64.39</v>
      </c>
      <c r="Q119" t="n">
        <v>203.56</v>
      </c>
      <c r="R119" t="n">
        <v>15.72</v>
      </c>
      <c r="S119" t="n">
        <v>13.05</v>
      </c>
      <c r="T119" t="n">
        <v>1044.52</v>
      </c>
      <c r="U119" t="n">
        <v>0.83</v>
      </c>
      <c r="V119" t="n">
        <v>0.91</v>
      </c>
      <c r="W119" t="n">
        <v>0.06</v>
      </c>
      <c r="X119" t="n">
        <v>0.06</v>
      </c>
      <c r="Y119" t="n">
        <v>1</v>
      </c>
      <c r="Z119" t="n">
        <v>10</v>
      </c>
    </row>
    <row r="120">
      <c r="A120" t="n">
        <v>59</v>
      </c>
      <c r="B120" t="n">
        <v>140</v>
      </c>
      <c r="C120" t="inlineStr">
        <is>
          <t xml:space="preserve">CONCLUIDO	</t>
        </is>
      </c>
      <c r="D120" t="n">
        <v>13.8959</v>
      </c>
      <c r="E120" t="n">
        <v>7.2</v>
      </c>
      <c r="F120" t="n">
        <v>4.09</v>
      </c>
      <c r="G120" t="n">
        <v>61.3</v>
      </c>
      <c r="H120" t="n">
        <v>0.92</v>
      </c>
      <c r="I120" t="n">
        <v>4</v>
      </c>
      <c r="J120" t="n">
        <v>303.99</v>
      </c>
      <c r="K120" t="n">
        <v>60.56</v>
      </c>
      <c r="L120" t="n">
        <v>15.75</v>
      </c>
      <c r="M120" t="n">
        <v>2</v>
      </c>
      <c r="N120" t="n">
        <v>87.68000000000001</v>
      </c>
      <c r="O120" t="n">
        <v>37726.27</v>
      </c>
      <c r="P120" t="n">
        <v>64.20999999999999</v>
      </c>
      <c r="Q120" t="n">
        <v>203.56</v>
      </c>
      <c r="R120" t="n">
        <v>15.35</v>
      </c>
      <c r="S120" t="n">
        <v>13.05</v>
      </c>
      <c r="T120" t="n">
        <v>860.51</v>
      </c>
      <c r="U120" t="n">
        <v>0.85</v>
      </c>
      <c r="V120" t="n">
        <v>0.91</v>
      </c>
      <c r="W120" t="n">
        <v>0.06</v>
      </c>
      <c r="X120" t="n">
        <v>0.05</v>
      </c>
      <c r="Y120" t="n">
        <v>1</v>
      </c>
      <c r="Z120" t="n">
        <v>10</v>
      </c>
    </row>
    <row r="121">
      <c r="A121" t="n">
        <v>60</v>
      </c>
      <c r="B121" t="n">
        <v>140</v>
      </c>
      <c r="C121" t="inlineStr">
        <is>
          <t xml:space="preserve">CONCLUIDO	</t>
        </is>
      </c>
      <c r="D121" t="n">
        <v>13.9012</v>
      </c>
      <c r="E121" t="n">
        <v>7.19</v>
      </c>
      <c r="F121" t="n">
        <v>4.08</v>
      </c>
      <c r="G121" t="n">
        <v>61.25</v>
      </c>
      <c r="H121" t="n">
        <v>0.9399999999999999</v>
      </c>
      <c r="I121" t="n">
        <v>4</v>
      </c>
      <c r="J121" t="n">
        <v>304.52</v>
      </c>
      <c r="K121" t="n">
        <v>60.56</v>
      </c>
      <c r="L121" t="n">
        <v>16</v>
      </c>
      <c r="M121" t="n">
        <v>2</v>
      </c>
      <c r="N121" t="n">
        <v>87.97</v>
      </c>
      <c r="O121" t="n">
        <v>37792.08</v>
      </c>
      <c r="P121" t="n">
        <v>64.12</v>
      </c>
      <c r="Q121" t="n">
        <v>203.56</v>
      </c>
      <c r="R121" t="n">
        <v>15.33</v>
      </c>
      <c r="S121" t="n">
        <v>13.05</v>
      </c>
      <c r="T121" t="n">
        <v>849.76</v>
      </c>
      <c r="U121" t="n">
        <v>0.85</v>
      </c>
      <c r="V121" t="n">
        <v>0.91</v>
      </c>
      <c r="W121" t="n">
        <v>0.06</v>
      </c>
      <c r="X121" t="n">
        <v>0.04</v>
      </c>
      <c r="Y121" t="n">
        <v>1</v>
      </c>
      <c r="Z121" t="n">
        <v>10</v>
      </c>
    </row>
    <row r="122">
      <c r="A122" t="n">
        <v>61</v>
      </c>
      <c r="B122" t="n">
        <v>140</v>
      </c>
      <c r="C122" t="inlineStr">
        <is>
          <t xml:space="preserve">CONCLUIDO	</t>
        </is>
      </c>
      <c r="D122" t="n">
        <v>13.8926</v>
      </c>
      <c r="E122" t="n">
        <v>7.2</v>
      </c>
      <c r="F122" t="n">
        <v>4.09</v>
      </c>
      <c r="G122" t="n">
        <v>61.32</v>
      </c>
      <c r="H122" t="n">
        <v>0.95</v>
      </c>
      <c r="I122" t="n">
        <v>4</v>
      </c>
      <c r="J122" t="n">
        <v>305.06</v>
      </c>
      <c r="K122" t="n">
        <v>60.56</v>
      </c>
      <c r="L122" t="n">
        <v>16.25</v>
      </c>
      <c r="M122" t="n">
        <v>2</v>
      </c>
      <c r="N122" t="n">
        <v>88.25</v>
      </c>
      <c r="O122" t="n">
        <v>37858.02</v>
      </c>
      <c r="P122" t="n">
        <v>64.17</v>
      </c>
      <c r="Q122" t="n">
        <v>203.56</v>
      </c>
      <c r="R122" t="n">
        <v>15.52</v>
      </c>
      <c r="S122" t="n">
        <v>13.05</v>
      </c>
      <c r="T122" t="n">
        <v>943.91</v>
      </c>
      <c r="U122" t="n">
        <v>0.84</v>
      </c>
      <c r="V122" t="n">
        <v>0.91</v>
      </c>
      <c r="W122" t="n">
        <v>0.06</v>
      </c>
      <c r="X122" t="n">
        <v>0.05</v>
      </c>
      <c r="Y122" t="n">
        <v>1</v>
      </c>
      <c r="Z122" t="n">
        <v>10</v>
      </c>
    </row>
    <row r="123">
      <c r="A123" t="n">
        <v>62</v>
      </c>
      <c r="B123" t="n">
        <v>140</v>
      </c>
      <c r="C123" t="inlineStr">
        <is>
          <t xml:space="preserve">CONCLUIDO	</t>
        </is>
      </c>
      <c r="D123" t="n">
        <v>13.8734</v>
      </c>
      <c r="E123" t="n">
        <v>7.21</v>
      </c>
      <c r="F123" t="n">
        <v>4.1</v>
      </c>
      <c r="G123" t="n">
        <v>61.47</v>
      </c>
      <c r="H123" t="n">
        <v>0.96</v>
      </c>
      <c r="I123" t="n">
        <v>4</v>
      </c>
      <c r="J123" t="n">
        <v>305.59</v>
      </c>
      <c r="K123" t="n">
        <v>60.56</v>
      </c>
      <c r="L123" t="n">
        <v>16.5</v>
      </c>
      <c r="M123" t="n">
        <v>2</v>
      </c>
      <c r="N123" t="n">
        <v>88.54000000000001</v>
      </c>
      <c r="O123" t="n">
        <v>37924.08</v>
      </c>
      <c r="P123" t="n">
        <v>64.31</v>
      </c>
      <c r="Q123" t="n">
        <v>203.56</v>
      </c>
      <c r="R123" t="n">
        <v>15.85</v>
      </c>
      <c r="S123" t="n">
        <v>13.05</v>
      </c>
      <c r="T123" t="n">
        <v>1110.68</v>
      </c>
      <c r="U123" t="n">
        <v>0.82</v>
      </c>
      <c r="V123" t="n">
        <v>0.91</v>
      </c>
      <c r="W123" t="n">
        <v>0.06</v>
      </c>
      <c r="X123" t="n">
        <v>0.06</v>
      </c>
      <c r="Y123" t="n">
        <v>1</v>
      </c>
      <c r="Z123" t="n">
        <v>10</v>
      </c>
    </row>
    <row r="124">
      <c r="A124" t="n">
        <v>63</v>
      </c>
      <c r="B124" t="n">
        <v>140</v>
      </c>
      <c r="C124" t="inlineStr">
        <is>
          <t xml:space="preserve">CONCLUIDO	</t>
        </is>
      </c>
      <c r="D124" t="n">
        <v>13.8707</v>
      </c>
      <c r="E124" t="n">
        <v>7.21</v>
      </c>
      <c r="F124" t="n">
        <v>4.1</v>
      </c>
      <c r="G124" t="n">
        <v>61.49</v>
      </c>
      <c r="H124" t="n">
        <v>0.97</v>
      </c>
      <c r="I124" t="n">
        <v>4</v>
      </c>
      <c r="J124" t="n">
        <v>306.13</v>
      </c>
      <c r="K124" t="n">
        <v>60.56</v>
      </c>
      <c r="L124" t="n">
        <v>16.75</v>
      </c>
      <c r="M124" t="n">
        <v>2</v>
      </c>
      <c r="N124" t="n">
        <v>88.83</v>
      </c>
      <c r="O124" t="n">
        <v>37990.27</v>
      </c>
      <c r="P124" t="n">
        <v>64.31999999999999</v>
      </c>
      <c r="Q124" t="n">
        <v>203.56</v>
      </c>
      <c r="R124" t="n">
        <v>15.87</v>
      </c>
      <c r="S124" t="n">
        <v>13.05</v>
      </c>
      <c r="T124" t="n">
        <v>1121.05</v>
      </c>
      <c r="U124" t="n">
        <v>0.82</v>
      </c>
      <c r="V124" t="n">
        <v>0.91</v>
      </c>
      <c r="W124" t="n">
        <v>0.06</v>
      </c>
      <c r="X124" t="n">
        <v>0.06</v>
      </c>
      <c r="Y124" t="n">
        <v>1</v>
      </c>
      <c r="Z124" t="n">
        <v>10</v>
      </c>
    </row>
    <row r="125">
      <c r="A125" t="n">
        <v>64</v>
      </c>
      <c r="B125" t="n">
        <v>140</v>
      </c>
      <c r="C125" t="inlineStr">
        <is>
          <t xml:space="preserve">CONCLUIDO	</t>
        </is>
      </c>
      <c r="D125" t="n">
        <v>13.8718</v>
      </c>
      <c r="E125" t="n">
        <v>7.21</v>
      </c>
      <c r="F125" t="n">
        <v>4.1</v>
      </c>
      <c r="G125" t="n">
        <v>61.48</v>
      </c>
      <c r="H125" t="n">
        <v>0.99</v>
      </c>
      <c r="I125" t="n">
        <v>4</v>
      </c>
      <c r="J125" t="n">
        <v>306.67</v>
      </c>
      <c r="K125" t="n">
        <v>60.56</v>
      </c>
      <c r="L125" t="n">
        <v>17</v>
      </c>
      <c r="M125" t="n">
        <v>2</v>
      </c>
      <c r="N125" t="n">
        <v>89.11</v>
      </c>
      <c r="O125" t="n">
        <v>38056.58</v>
      </c>
      <c r="P125" t="n">
        <v>64.25</v>
      </c>
      <c r="Q125" t="n">
        <v>203.56</v>
      </c>
      <c r="R125" t="n">
        <v>15.84</v>
      </c>
      <c r="S125" t="n">
        <v>13.05</v>
      </c>
      <c r="T125" t="n">
        <v>1105.24</v>
      </c>
      <c r="U125" t="n">
        <v>0.82</v>
      </c>
      <c r="V125" t="n">
        <v>0.91</v>
      </c>
      <c r="W125" t="n">
        <v>0.06</v>
      </c>
      <c r="X125" t="n">
        <v>0.06</v>
      </c>
      <c r="Y125" t="n">
        <v>1</v>
      </c>
      <c r="Z125" t="n">
        <v>10</v>
      </c>
    </row>
    <row r="126">
      <c r="A126" t="n">
        <v>65</v>
      </c>
      <c r="B126" t="n">
        <v>140</v>
      </c>
      <c r="C126" t="inlineStr">
        <is>
          <t xml:space="preserve">CONCLUIDO	</t>
        </is>
      </c>
      <c r="D126" t="n">
        <v>13.8686</v>
      </c>
      <c r="E126" t="n">
        <v>7.21</v>
      </c>
      <c r="F126" t="n">
        <v>4.1</v>
      </c>
      <c r="G126" t="n">
        <v>61.51</v>
      </c>
      <c r="H126" t="n">
        <v>1</v>
      </c>
      <c r="I126" t="n">
        <v>4</v>
      </c>
      <c r="J126" t="n">
        <v>307.21</v>
      </c>
      <c r="K126" t="n">
        <v>60.56</v>
      </c>
      <c r="L126" t="n">
        <v>17.25</v>
      </c>
      <c r="M126" t="n">
        <v>2</v>
      </c>
      <c r="N126" t="n">
        <v>89.40000000000001</v>
      </c>
      <c r="O126" t="n">
        <v>38123.01</v>
      </c>
      <c r="P126" t="n">
        <v>64.23</v>
      </c>
      <c r="Q126" t="n">
        <v>203.56</v>
      </c>
      <c r="R126" t="n">
        <v>15.91</v>
      </c>
      <c r="S126" t="n">
        <v>13.05</v>
      </c>
      <c r="T126" t="n">
        <v>1138.32</v>
      </c>
      <c r="U126" t="n">
        <v>0.82</v>
      </c>
      <c r="V126" t="n">
        <v>0.91</v>
      </c>
      <c r="W126" t="n">
        <v>0.06</v>
      </c>
      <c r="X126" t="n">
        <v>0.06</v>
      </c>
      <c r="Y126" t="n">
        <v>1</v>
      </c>
      <c r="Z126" t="n">
        <v>10</v>
      </c>
    </row>
    <row r="127">
      <c r="A127" t="n">
        <v>66</v>
      </c>
      <c r="B127" t="n">
        <v>140</v>
      </c>
      <c r="C127" t="inlineStr">
        <is>
          <t xml:space="preserve">CONCLUIDO	</t>
        </is>
      </c>
      <c r="D127" t="n">
        <v>13.8712</v>
      </c>
      <c r="E127" t="n">
        <v>7.21</v>
      </c>
      <c r="F127" t="n">
        <v>4.1</v>
      </c>
      <c r="G127" t="n">
        <v>61.49</v>
      </c>
      <c r="H127" t="n">
        <v>1.01</v>
      </c>
      <c r="I127" t="n">
        <v>4</v>
      </c>
      <c r="J127" t="n">
        <v>307.75</v>
      </c>
      <c r="K127" t="n">
        <v>60.56</v>
      </c>
      <c r="L127" t="n">
        <v>17.5</v>
      </c>
      <c r="M127" t="n">
        <v>2</v>
      </c>
      <c r="N127" t="n">
        <v>89.69</v>
      </c>
      <c r="O127" t="n">
        <v>38189.58</v>
      </c>
      <c r="P127" t="n">
        <v>64.14</v>
      </c>
      <c r="Q127" t="n">
        <v>203.56</v>
      </c>
      <c r="R127" t="n">
        <v>15.87</v>
      </c>
      <c r="S127" t="n">
        <v>13.05</v>
      </c>
      <c r="T127" t="n">
        <v>1120.43</v>
      </c>
      <c r="U127" t="n">
        <v>0.82</v>
      </c>
      <c r="V127" t="n">
        <v>0.91</v>
      </c>
      <c r="W127" t="n">
        <v>0.06</v>
      </c>
      <c r="X127" t="n">
        <v>0.06</v>
      </c>
      <c r="Y127" t="n">
        <v>1</v>
      </c>
      <c r="Z127" t="n">
        <v>10</v>
      </c>
    </row>
    <row r="128">
      <c r="A128" t="n">
        <v>67</v>
      </c>
      <c r="B128" t="n">
        <v>140</v>
      </c>
      <c r="C128" t="inlineStr">
        <is>
          <t xml:space="preserve">CONCLUIDO	</t>
        </is>
      </c>
      <c r="D128" t="n">
        <v>13.8654</v>
      </c>
      <c r="E128" t="n">
        <v>7.21</v>
      </c>
      <c r="F128" t="n">
        <v>4.1</v>
      </c>
      <c r="G128" t="n">
        <v>61.53</v>
      </c>
      <c r="H128" t="n">
        <v>1.03</v>
      </c>
      <c r="I128" t="n">
        <v>4</v>
      </c>
      <c r="J128" t="n">
        <v>308.29</v>
      </c>
      <c r="K128" t="n">
        <v>60.56</v>
      </c>
      <c r="L128" t="n">
        <v>17.75</v>
      </c>
      <c r="M128" t="n">
        <v>2</v>
      </c>
      <c r="N128" t="n">
        <v>89.98</v>
      </c>
      <c r="O128" t="n">
        <v>38256.26</v>
      </c>
      <c r="P128" t="n">
        <v>64.19</v>
      </c>
      <c r="Q128" t="n">
        <v>203.56</v>
      </c>
      <c r="R128" t="n">
        <v>15.95</v>
      </c>
      <c r="S128" t="n">
        <v>13.05</v>
      </c>
      <c r="T128" t="n">
        <v>1161.84</v>
      </c>
      <c r="U128" t="n">
        <v>0.82</v>
      </c>
      <c r="V128" t="n">
        <v>0.91</v>
      </c>
      <c r="W128" t="n">
        <v>0.06</v>
      </c>
      <c r="X128" t="n">
        <v>0.06</v>
      </c>
      <c r="Y128" t="n">
        <v>1</v>
      </c>
      <c r="Z128" t="n">
        <v>10</v>
      </c>
    </row>
    <row r="129">
      <c r="A129" t="n">
        <v>68</v>
      </c>
      <c r="B129" t="n">
        <v>140</v>
      </c>
      <c r="C129" t="inlineStr">
        <is>
          <t xml:space="preserve">CONCLUIDO	</t>
        </is>
      </c>
      <c r="D129" t="n">
        <v>13.8857</v>
      </c>
      <c r="E129" t="n">
        <v>7.2</v>
      </c>
      <c r="F129" t="n">
        <v>4.09</v>
      </c>
      <c r="G129" t="n">
        <v>61.38</v>
      </c>
      <c r="H129" t="n">
        <v>1.04</v>
      </c>
      <c r="I129" t="n">
        <v>4</v>
      </c>
      <c r="J129" t="n">
        <v>308.83</v>
      </c>
      <c r="K129" t="n">
        <v>60.56</v>
      </c>
      <c r="L129" t="n">
        <v>18</v>
      </c>
      <c r="M129" t="n">
        <v>2</v>
      </c>
      <c r="N129" t="n">
        <v>90.27</v>
      </c>
      <c r="O129" t="n">
        <v>38323.08</v>
      </c>
      <c r="P129" t="n">
        <v>63.89</v>
      </c>
      <c r="Q129" t="n">
        <v>203.56</v>
      </c>
      <c r="R129" t="n">
        <v>15.55</v>
      </c>
      <c r="S129" t="n">
        <v>13.05</v>
      </c>
      <c r="T129" t="n">
        <v>961.92</v>
      </c>
      <c r="U129" t="n">
        <v>0.84</v>
      </c>
      <c r="V129" t="n">
        <v>0.91</v>
      </c>
      <c r="W129" t="n">
        <v>0.06</v>
      </c>
      <c r="X129" t="n">
        <v>0.05</v>
      </c>
      <c r="Y129" t="n">
        <v>1</v>
      </c>
      <c r="Z129" t="n">
        <v>10</v>
      </c>
    </row>
    <row r="130">
      <c r="A130" t="n">
        <v>69</v>
      </c>
      <c r="B130" t="n">
        <v>140</v>
      </c>
      <c r="C130" t="inlineStr">
        <is>
          <t xml:space="preserve">CONCLUIDO	</t>
        </is>
      </c>
      <c r="D130" t="n">
        <v>13.8964</v>
      </c>
      <c r="E130" t="n">
        <v>7.2</v>
      </c>
      <c r="F130" t="n">
        <v>4.09</v>
      </c>
      <c r="G130" t="n">
        <v>61.29</v>
      </c>
      <c r="H130" t="n">
        <v>1.05</v>
      </c>
      <c r="I130" t="n">
        <v>4</v>
      </c>
      <c r="J130" t="n">
        <v>309.37</v>
      </c>
      <c r="K130" t="n">
        <v>60.56</v>
      </c>
      <c r="L130" t="n">
        <v>18.25</v>
      </c>
      <c r="M130" t="n">
        <v>2</v>
      </c>
      <c r="N130" t="n">
        <v>90.56999999999999</v>
      </c>
      <c r="O130" t="n">
        <v>38390.02</v>
      </c>
      <c r="P130" t="n">
        <v>63.7</v>
      </c>
      <c r="Q130" t="n">
        <v>203.56</v>
      </c>
      <c r="R130" t="n">
        <v>15.44</v>
      </c>
      <c r="S130" t="n">
        <v>13.05</v>
      </c>
      <c r="T130" t="n">
        <v>907</v>
      </c>
      <c r="U130" t="n">
        <v>0.84</v>
      </c>
      <c r="V130" t="n">
        <v>0.91</v>
      </c>
      <c r="W130" t="n">
        <v>0.06</v>
      </c>
      <c r="X130" t="n">
        <v>0.05</v>
      </c>
      <c r="Y130" t="n">
        <v>1</v>
      </c>
      <c r="Z130" t="n">
        <v>10</v>
      </c>
    </row>
    <row r="131">
      <c r="A131" t="n">
        <v>70</v>
      </c>
      <c r="B131" t="n">
        <v>140</v>
      </c>
      <c r="C131" t="inlineStr">
        <is>
          <t xml:space="preserve">CONCLUIDO	</t>
        </is>
      </c>
      <c r="D131" t="n">
        <v>13.8884</v>
      </c>
      <c r="E131" t="n">
        <v>7.2</v>
      </c>
      <c r="F131" t="n">
        <v>4.09</v>
      </c>
      <c r="G131" t="n">
        <v>61.35</v>
      </c>
      <c r="H131" t="n">
        <v>1.06</v>
      </c>
      <c r="I131" t="n">
        <v>4</v>
      </c>
      <c r="J131" t="n">
        <v>309.91</v>
      </c>
      <c r="K131" t="n">
        <v>60.56</v>
      </c>
      <c r="L131" t="n">
        <v>18.5</v>
      </c>
      <c r="M131" t="n">
        <v>2</v>
      </c>
      <c r="N131" t="n">
        <v>90.86</v>
      </c>
      <c r="O131" t="n">
        <v>38457.09</v>
      </c>
      <c r="P131" t="n">
        <v>63.64</v>
      </c>
      <c r="Q131" t="n">
        <v>203.56</v>
      </c>
      <c r="R131" t="n">
        <v>15.58</v>
      </c>
      <c r="S131" t="n">
        <v>13.05</v>
      </c>
      <c r="T131" t="n">
        <v>972.86</v>
      </c>
      <c r="U131" t="n">
        <v>0.84</v>
      </c>
      <c r="V131" t="n">
        <v>0.91</v>
      </c>
      <c r="W131" t="n">
        <v>0.06</v>
      </c>
      <c r="X131" t="n">
        <v>0.05</v>
      </c>
      <c r="Y131" t="n">
        <v>1</v>
      </c>
      <c r="Z131" t="n">
        <v>10</v>
      </c>
    </row>
    <row r="132">
      <c r="A132" t="n">
        <v>71</v>
      </c>
      <c r="B132" t="n">
        <v>140</v>
      </c>
      <c r="C132" t="inlineStr">
        <is>
          <t xml:space="preserve">CONCLUIDO	</t>
        </is>
      </c>
      <c r="D132" t="n">
        <v>13.8766</v>
      </c>
      <c r="E132" t="n">
        <v>7.21</v>
      </c>
      <c r="F132" t="n">
        <v>4.1</v>
      </c>
      <c r="G132" t="n">
        <v>61.45</v>
      </c>
      <c r="H132" t="n">
        <v>1.08</v>
      </c>
      <c r="I132" t="n">
        <v>4</v>
      </c>
      <c r="J132" t="n">
        <v>310.46</v>
      </c>
      <c r="K132" t="n">
        <v>60.56</v>
      </c>
      <c r="L132" t="n">
        <v>18.75</v>
      </c>
      <c r="M132" t="n">
        <v>2</v>
      </c>
      <c r="N132" t="n">
        <v>91.16</v>
      </c>
      <c r="O132" t="n">
        <v>38524.29</v>
      </c>
      <c r="P132" t="n">
        <v>63.88</v>
      </c>
      <c r="Q132" t="n">
        <v>203.58</v>
      </c>
      <c r="R132" t="n">
        <v>15.79</v>
      </c>
      <c r="S132" t="n">
        <v>13.05</v>
      </c>
      <c r="T132" t="n">
        <v>1081.96</v>
      </c>
      <c r="U132" t="n">
        <v>0.83</v>
      </c>
      <c r="V132" t="n">
        <v>0.91</v>
      </c>
      <c r="W132" t="n">
        <v>0.06</v>
      </c>
      <c r="X132" t="n">
        <v>0.06</v>
      </c>
      <c r="Y132" t="n">
        <v>1</v>
      </c>
      <c r="Z132" t="n">
        <v>10</v>
      </c>
    </row>
    <row r="133">
      <c r="A133" t="n">
        <v>72</v>
      </c>
      <c r="B133" t="n">
        <v>140</v>
      </c>
      <c r="C133" t="inlineStr">
        <is>
          <t xml:space="preserve">CONCLUIDO	</t>
        </is>
      </c>
      <c r="D133" t="n">
        <v>13.86</v>
      </c>
      <c r="E133" t="n">
        <v>7.22</v>
      </c>
      <c r="F133" t="n">
        <v>4.11</v>
      </c>
      <c r="G133" t="n">
        <v>61.58</v>
      </c>
      <c r="H133" t="n">
        <v>1.09</v>
      </c>
      <c r="I133" t="n">
        <v>4</v>
      </c>
      <c r="J133" t="n">
        <v>311.01</v>
      </c>
      <c r="K133" t="n">
        <v>60.56</v>
      </c>
      <c r="L133" t="n">
        <v>19</v>
      </c>
      <c r="M133" t="n">
        <v>2</v>
      </c>
      <c r="N133" t="n">
        <v>91.45</v>
      </c>
      <c r="O133" t="n">
        <v>38591.62</v>
      </c>
      <c r="P133" t="n">
        <v>63.86</v>
      </c>
      <c r="Q133" t="n">
        <v>203.56</v>
      </c>
      <c r="R133" t="n">
        <v>16.08</v>
      </c>
      <c r="S133" t="n">
        <v>13.05</v>
      </c>
      <c r="T133" t="n">
        <v>1222.75</v>
      </c>
      <c r="U133" t="n">
        <v>0.8100000000000001</v>
      </c>
      <c r="V133" t="n">
        <v>0.91</v>
      </c>
      <c r="W133" t="n">
        <v>0.06</v>
      </c>
      <c r="X133" t="n">
        <v>0.06</v>
      </c>
      <c r="Y133" t="n">
        <v>1</v>
      </c>
      <c r="Z133" t="n">
        <v>10</v>
      </c>
    </row>
    <row r="134">
      <c r="A134" t="n">
        <v>73</v>
      </c>
      <c r="B134" t="n">
        <v>140</v>
      </c>
      <c r="C134" t="inlineStr">
        <is>
          <t xml:space="preserve">CONCLUIDO	</t>
        </is>
      </c>
      <c r="D134" t="n">
        <v>13.8659</v>
      </c>
      <c r="E134" t="n">
        <v>7.21</v>
      </c>
      <c r="F134" t="n">
        <v>4.1</v>
      </c>
      <c r="G134" t="n">
        <v>61.53</v>
      </c>
      <c r="H134" t="n">
        <v>1.1</v>
      </c>
      <c r="I134" t="n">
        <v>4</v>
      </c>
      <c r="J134" t="n">
        <v>311.55</v>
      </c>
      <c r="K134" t="n">
        <v>60.56</v>
      </c>
      <c r="L134" t="n">
        <v>19.25</v>
      </c>
      <c r="M134" t="n">
        <v>2</v>
      </c>
      <c r="N134" t="n">
        <v>91.75</v>
      </c>
      <c r="O134" t="n">
        <v>38659.08</v>
      </c>
      <c r="P134" t="n">
        <v>63.56</v>
      </c>
      <c r="Q134" t="n">
        <v>203.56</v>
      </c>
      <c r="R134" t="n">
        <v>15.98</v>
      </c>
      <c r="S134" t="n">
        <v>13.05</v>
      </c>
      <c r="T134" t="n">
        <v>1176.96</v>
      </c>
      <c r="U134" t="n">
        <v>0.82</v>
      </c>
      <c r="V134" t="n">
        <v>0.91</v>
      </c>
      <c r="W134" t="n">
        <v>0.06</v>
      </c>
      <c r="X134" t="n">
        <v>0.06</v>
      </c>
      <c r="Y134" t="n">
        <v>1</v>
      </c>
      <c r="Z134" t="n">
        <v>10</v>
      </c>
    </row>
    <row r="135">
      <c r="A135" t="n">
        <v>74</v>
      </c>
      <c r="B135" t="n">
        <v>140</v>
      </c>
      <c r="C135" t="inlineStr">
        <is>
          <t xml:space="preserve">CONCLUIDO	</t>
        </is>
      </c>
      <c r="D135" t="n">
        <v>13.8638</v>
      </c>
      <c r="E135" t="n">
        <v>7.21</v>
      </c>
      <c r="F135" t="n">
        <v>4.1</v>
      </c>
      <c r="G135" t="n">
        <v>61.55</v>
      </c>
      <c r="H135" t="n">
        <v>1.11</v>
      </c>
      <c r="I135" t="n">
        <v>4</v>
      </c>
      <c r="J135" t="n">
        <v>312.1</v>
      </c>
      <c r="K135" t="n">
        <v>60.56</v>
      </c>
      <c r="L135" t="n">
        <v>19.5</v>
      </c>
      <c r="M135" t="n">
        <v>2</v>
      </c>
      <c r="N135" t="n">
        <v>92.05</v>
      </c>
      <c r="O135" t="n">
        <v>38726.8</v>
      </c>
      <c r="P135" t="n">
        <v>63.42</v>
      </c>
      <c r="Q135" t="n">
        <v>203.56</v>
      </c>
      <c r="R135" t="n">
        <v>16.02</v>
      </c>
      <c r="S135" t="n">
        <v>13.05</v>
      </c>
      <c r="T135" t="n">
        <v>1193.6</v>
      </c>
      <c r="U135" t="n">
        <v>0.8100000000000001</v>
      </c>
      <c r="V135" t="n">
        <v>0.91</v>
      </c>
      <c r="W135" t="n">
        <v>0.06</v>
      </c>
      <c r="X135" t="n">
        <v>0.06</v>
      </c>
      <c r="Y135" t="n">
        <v>1</v>
      </c>
      <c r="Z135" t="n">
        <v>10</v>
      </c>
    </row>
    <row r="136">
      <c r="A136" t="n">
        <v>75</v>
      </c>
      <c r="B136" t="n">
        <v>140</v>
      </c>
      <c r="C136" t="inlineStr">
        <is>
          <t xml:space="preserve">CONCLUIDO	</t>
        </is>
      </c>
      <c r="D136" t="n">
        <v>13.867</v>
      </c>
      <c r="E136" t="n">
        <v>7.21</v>
      </c>
      <c r="F136" t="n">
        <v>4.1</v>
      </c>
      <c r="G136" t="n">
        <v>61.52</v>
      </c>
      <c r="H136" t="n">
        <v>1.13</v>
      </c>
      <c r="I136" t="n">
        <v>4</v>
      </c>
      <c r="J136" t="n">
        <v>312.65</v>
      </c>
      <c r="K136" t="n">
        <v>60.56</v>
      </c>
      <c r="L136" t="n">
        <v>19.75</v>
      </c>
      <c r="M136" t="n">
        <v>2</v>
      </c>
      <c r="N136" t="n">
        <v>92.34999999999999</v>
      </c>
      <c r="O136" t="n">
        <v>38794.53</v>
      </c>
      <c r="P136" t="n">
        <v>63.28</v>
      </c>
      <c r="Q136" t="n">
        <v>203.56</v>
      </c>
      <c r="R136" t="n">
        <v>15.93</v>
      </c>
      <c r="S136" t="n">
        <v>13.05</v>
      </c>
      <c r="T136" t="n">
        <v>1149.75</v>
      </c>
      <c r="U136" t="n">
        <v>0.82</v>
      </c>
      <c r="V136" t="n">
        <v>0.91</v>
      </c>
      <c r="W136" t="n">
        <v>0.06</v>
      </c>
      <c r="X136" t="n">
        <v>0.06</v>
      </c>
      <c r="Y136" t="n">
        <v>1</v>
      </c>
      <c r="Z136" t="n">
        <v>10</v>
      </c>
    </row>
    <row r="137">
      <c r="A137" t="n">
        <v>76</v>
      </c>
      <c r="B137" t="n">
        <v>140</v>
      </c>
      <c r="C137" t="inlineStr">
        <is>
          <t xml:space="preserve">CONCLUIDO	</t>
        </is>
      </c>
      <c r="D137" t="n">
        <v>13.8621</v>
      </c>
      <c r="E137" t="n">
        <v>7.21</v>
      </c>
      <c r="F137" t="n">
        <v>4.1</v>
      </c>
      <c r="G137" t="n">
        <v>61.56</v>
      </c>
      <c r="H137" t="n">
        <v>1.14</v>
      </c>
      <c r="I137" t="n">
        <v>4</v>
      </c>
      <c r="J137" t="n">
        <v>313.2</v>
      </c>
      <c r="K137" t="n">
        <v>60.56</v>
      </c>
      <c r="L137" t="n">
        <v>20</v>
      </c>
      <c r="M137" t="n">
        <v>2</v>
      </c>
      <c r="N137" t="n">
        <v>92.65000000000001</v>
      </c>
      <c r="O137" t="n">
        <v>38862.4</v>
      </c>
      <c r="P137" t="n">
        <v>63.07</v>
      </c>
      <c r="Q137" t="n">
        <v>203.56</v>
      </c>
      <c r="R137" t="n">
        <v>16</v>
      </c>
      <c r="S137" t="n">
        <v>13.05</v>
      </c>
      <c r="T137" t="n">
        <v>1185.55</v>
      </c>
      <c r="U137" t="n">
        <v>0.82</v>
      </c>
      <c r="V137" t="n">
        <v>0.91</v>
      </c>
      <c r="W137" t="n">
        <v>0.06</v>
      </c>
      <c r="X137" t="n">
        <v>0.06</v>
      </c>
      <c r="Y137" t="n">
        <v>1</v>
      </c>
      <c r="Z137" t="n">
        <v>10</v>
      </c>
    </row>
    <row r="138">
      <c r="A138" t="n">
        <v>77</v>
      </c>
      <c r="B138" t="n">
        <v>140</v>
      </c>
      <c r="C138" t="inlineStr">
        <is>
          <t xml:space="preserve">CONCLUIDO	</t>
        </is>
      </c>
      <c r="D138" t="n">
        <v>13.876</v>
      </c>
      <c r="E138" t="n">
        <v>7.21</v>
      </c>
      <c r="F138" t="n">
        <v>4.1</v>
      </c>
      <c r="G138" t="n">
        <v>61.45</v>
      </c>
      <c r="H138" t="n">
        <v>1.15</v>
      </c>
      <c r="I138" t="n">
        <v>4</v>
      </c>
      <c r="J138" t="n">
        <v>313.75</v>
      </c>
      <c r="K138" t="n">
        <v>60.56</v>
      </c>
      <c r="L138" t="n">
        <v>20.25</v>
      </c>
      <c r="M138" t="n">
        <v>2</v>
      </c>
      <c r="N138" t="n">
        <v>92.95</v>
      </c>
      <c r="O138" t="n">
        <v>38930.39</v>
      </c>
      <c r="P138" t="n">
        <v>62.71</v>
      </c>
      <c r="Q138" t="n">
        <v>203.56</v>
      </c>
      <c r="R138" t="n">
        <v>15.73</v>
      </c>
      <c r="S138" t="n">
        <v>13.05</v>
      </c>
      <c r="T138" t="n">
        <v>1051.46</v>
      </c>
      <c r="U138" t="n">
        <v>0.83</v>
      </c>
      <c r="V138" t="n">
        <v>0.91</v>
      </c>
      <c r="W138" t="n">
        <v>0.06</v>
      </c>
      <c r="X138" t="n">
        <v>0.06</v>
      </c>
      <c r="Y138" t="n">
        <v>1</v>
      </c>
      <c r="Z138" t="n">
        <v>10</v>
      </c>
    </row>
    <row r="139">
      <c r="A139" t="n">
        <v>78</v>
      </c>
      <c r="B139" t="n">
        <v>140</v>
      </c>
      <c r="C139" t="inlineStr">
        <is>
          <t xml:space="preserve">CONCLUIDO	</t>
        </is>
      </c>
      <c r="D139" t="n">
        <v>13.8867</v>
      </c>
      <c r="E139" t="n">
        <v>7.2</v>
      </c>
      <c r="F139" t="n">
        <v>4.09</v>
      </c>
      <c r="G139" t="n">
        <v>61.37</v>
      </c>
      <c r="H139" t="n">
        <v>1.16</v>
      </c>
      <c r="I139" t="n">
        <v>4</v>
      </c>
      <c r="J139" t="n">
        <v>314.3</v>
      </c>
      <c r="K139" t="n">
        <v>60.56</v>
      </c>
      <c r="L139" t="n">
        <v>20.5</v>
      </c>
      <c r="M139" t="n">
        <v>2</v>
      </c>
      <c r="N139" t="n">
        <v>93.25</v>
      </c>
      <c r="O139" t="n">
        <v>38998.53</v>
      </c>
      <c r="P139" t="n">
        <v>62.33</v>
      </c>
      <c r="Q139" t="n">
        <v>203.56</v>
      </c>
      <c r="R139" t="n">
        <v>15.58</v>
      </c>
      <c r="S139" t="n">
        <v>13.05</v>
      </c>
      <c r="T139" t="n">
        <v>976.1900000000001</v>
      </c>
      <c r="U139" t="n">
        <v>0.84</v>
      </c>
      <c r="V139" t="n">
        <v>0.91</v>
      </c>
      <c r="W139" t="n">
        <v>0.06</v>
      </c>
      <c r="X139" t="n">
        <v>0.05</v>
      </c>
      <c r="Y139" t="n">
        <v>1</v>
      </c>
      <c r="Z139" t="n">
        <v>10</v>
      </c>
    </row>
    <row r="140">
      <c r="A140" t="n">
        <v>79</v>
      </c>
      <c r="B140" t="n">
        <v>140</v>
      </c>
      <c r="C140" t="inlineStr">
        <is>
          <t xml:space="preserve">CONCLUIDO	</t>
        </is>
      </c>
      <c r="D140" t="n">
        <v>13.8825</v>
      </c>
      <c r="E140" t="n">
        <v>7.2</v>
      </c>
      <c r="F140" t="n">
        <v>4.09</v>
      </c>
      <c r="G140" t="n">
        <v>61.4</v>
      </c>
      <c r="H140" t="n">
        <v>1.17</v>
      </c>
      <c r="I140" t="n">
        <v>4</v>
      </c>
      <c r="J140" t="n">
        <v>314.86</v>
      </c>
      <c r="K140" t="n">
        <v>60.56</v>
      </c>
      <c r="L140" t="n">
        <v>20.75</v>
      </c>
      <c r="M140" t="n">
        <v>2</v>
      </c>
      <c r="N140" t="n">
        <v>93.55</v>
      </c>
      <c r="O140" t="n">
        <v>39066.8</v>
      </c>
      <c r="P140" t="n">
        <v>62.07</v>
      </c>
      <c r="Q140" t="n">
        <v>203.56</v>
      </c>
      <c r="R140" t="n">
        <v>15.69</v>
      </c>
      <c r="S140" t="n">
        <v>13.05</v>
      </c>
      <c r="T140" t="n">
        <v>1031.78</v>
      </c>
      <c r="U140" t="n">
        <v>0.83</v>
      </c>
      <c r="V140" t="n">
        <v>0.91</v>
      </c>
      <c r="W140" t="n">
        <v>0.06</v>
      </c>
      <c r="X140" t="n">
        <v>0.05</v>
      </c>
      <c r="Y140" t="n">
        <v>1</v>
      </c>
      <c r="Z140" t="n">
        <v>10</v>
      </c>
    </row>
    <row r="141">
      <c r="A141" t="n">
        <v>80</v>
      </c>
      <c r="B141" t="n">
        <v>140</v>
      </c>
      <c r="C141" t="inlineStr">
        <is>
          <t xml:space="preserve">CONCLUIDO	</t>
        </is>
      </c>
      <c r="D141" t="n">
        <v>13.8675</v>
      </c>
      <c r="E141" t="n">
        <v>7.21</v>
      </c>
      <c r="F141" t="n">
        <v>4.1</v>
      </c>
      <c r="G141" t="n">
        <v>61.52</v>
      </c>
      <c r="H141" t="n">
        <v>1.19</v>
      </c>
      <c r="I141" t="n">
        <v>4</v>
      </c>
      <c r="J141" t="n">
        <v>315.41</v>
      </c>
      <c r="K141" t="n">
        <v>60.56</v>
      </c>
      <c r="L141" t="n">
        <v>21</v>
      </c>
      <c r="M141" t="n">
        <v>2</v>
      </c>
      <c r="N141" t="n">
        <v>93.86</v>
      </c>
      <c r="O141" t="n">
        <v>39135.2</v>
      </c>
      <c r="P141" t="n">
        <v>61.87</v>
      </c>
      <c r="Q141" t="n">
        <v>203.56</v>
      </c>
      <c r="R141" t="n">
        <v>15.97</v>
      </c>
      <c r="S141" t="n">
        <v>13.05</v>
      </c>
      <c r="T141" t="n">
        <v>1171.93</v>
      </c>
      <c r="U141" t="n">
        <v>0.82</v>
      </c>
      <c r="V141" t="n">
        <v>0.91</v>
      </c>
      <c r="W141" t="n">
        <v>0.06</v>
      </c>
      <c r="X141" t="n">
        <v>0.06</v>
      </c>
      <c r="Y141" t="n">
        <v>1</v>
      </c>
      <c r="Z141" t="n">
        <v>10</v>
      </c>
    </row>
    <row r="142">
      <c r="A142" t="n">
        <v>81</v>
      </c>
      <c r="B142" t="n">
        <v>140</v>
      </c>
      <c r="C142" t="inlineStr">
        <is>
          <t xml:space="preserve">CONCLUIDO	</t>
        </is>
      </c>
      <c r="D142" t="n">
        <v>13.8557</v>
      </c>
      <c r="E142" t="n">
        <v>7.22</v>
      </c>
      <c r="F142" t="n">
        <v>4.11</v>
      </c>
      <c r="G142" t="n">
        <v>61.61</v>
      </c>
      <c r="H142" t="n">
        <v>1.2</v>
      </c>
      <c r="I142" t="n">
        <v>4</v>
      </c>
      <c r="J142" t="n">
        <v>315.97</v>
      </c>
      <c r="K142" t="n">
        <v>60.56</v>
      </c>
      <c r="L142" t="n">
        <v>21.25</v>
      </c>
      <c r="M142" t="n">
        <v>2</v>
      </c>
      <c r="N142" t="n">
        <v>94.16</v>
      </c>
      <c r="O142" t="n">
        <v>39203.74</v>
      </c>
      <c r="P142" t="n">
        <v>61.75</v>
      </c>
      <c r="Q142" t="n">
        <v>203.56</v>
      </c>
      <c r="R142" t="n">
        <v>16.14</v>
      </c>
      <c r="S142" t="n">
        <v>13.05</v>
      </c>
      <c r="T142" t="n">
        <v>1253.99</v>
      </c>
      <c r="U142" t="n">
        <v>0.8100000000000001</v>
      </c>
      <c r="V142" t="n">
        <v>0.91</v>
      </c>
      <c r="W142" t="n">
        <v>0.06</v>
      </c>
      <c r="X142" t="n">
        <v>0.07000000000000001</v>
      </c>
      <c r="Y142" t="n">
        <v>1</v>
      </c>
      <c r="Z142" t="n">
        <v>10</v>
      </c>
    </row>
    <row r="143">
      <c r="A143" t="n">
        <v>82</v>
      </c>
      <c r="B143" t="n">
        <v>140</v>
      </c>
      <c r="C143" t="inlineStr">
        <is>
          <t xml:space="preserve">CONCLUIDO	</t>
        </is>
      </c>
      <c r="D143" t="n">
        <v>13.8579</v>
      </c>
      <c r="E143" t="n">
        <v>7.22</v>
      </c>
      <c r="F143" t="n">
        <v>4.11</v>
      </c>
      <c r="G143" t="n">
        <v>61.59</v>
      </c>
      <c r="H143" t="n">
        <v>1.21</v>
      </c>
      <c r="I143" t="n">
        <v>4</v>
      </c>
      <c r="J143" t="n">
        <v>316.53</v>
      </c>
      <c r="K143" t="n">
        <v>60.56</v>
      </c>
      <c r="L143" t="n">
        <v>21.5</v>
      </c>
      <c r="M143" t="n">
        <v>2</v>
      </c>
      <c r="N143" t="n">
        <v>94.47</v>
      </c>
      <c r="O143" t="n">
        <v>39272.42</v>
      </c>
      <c r="P143" t="n">
        <v>61.48</v>
      </c>
      <c r="Q143" t="n">
        <v>203.56</v>
      </c>
      <c r="R143" t="n">
        <v>16.11</v>
      </c>
      <c r="S143" t="n">
        <v>13.05</v>
      </c>
      <c r="T143" t="n">
        <v>1238.17</v>
      </c>
      <c r="U143" t="n">
        <v>0.8100000000000001</v>
      </c>
      <c r="V143" t="n">
        <v>0.91</v>
      </c>
      <c r="W143" t="n">
        <v>0.06</v>
      </c>
      <c r="X143" t="n">
        <v>0.07000000000000001</v>
      </c>
      <c r="Y143" t="n">
        <v>1</v>
      </c>
      <c r="Z143" t="n">
        <v>10</v>
      </c>
    </row>
    <row r="144">
      <c r="A144" t="n">
        <v>83</v>
      </c>
      <c r="B144" t="n">
        <v>140</v>
      </c>
      <c r="C144" t="inlineStr">
        <is>
          <t xml:space="preserve">CONCLUIDO	</t>
        </is>
      </c>
      <c r="D144" t="n">
        <v>14.0083</v>
      </c>
      <c r="E144" t="n">
        <v>7.14</v>
      </c>
      <c r="F144" t="n">
        <v>4.08</v>
      </c>
      <c r="G144" t="n">
        <v>81.62</v>
      </c>
      <c r="H144" t="n">
        <v>1.22</v>
      </c>
      <c r="I144" t="n">
        <v>3</v>
      </c>
      <c r="J144" t="n">
        <v>317.08</v>
      </c>
      <c r="K144" t="n">
        <v>60.56</v>
      </c>
      <c r="L144" t="n">
        <v>21.75</v>
      </c>
      <c r="M144" t="n">
        <v>1</v>
      </c>
      <c r="N144" t="n">
        <v>94.78</v>
      </c>
      <c r="O144" t="n">
        <v>39341.24</v>
      </c>
      <c r="P144" t="n">
        <v>60.71</v>
      </c>
      <c r="Q144" t="n">
        <v>203.56</v>
      </c>
      <c r="R144" t="n">
        <v>15.28</v>
      </c>
      <c r="S144" t="n">
        <v>13.05</v>
      </c>
      <c r="T144" t="n">
        <v>828.08</v>
      </c>
      <c r="U144" t="n">
        <v>0.85</v>
      </c>
      <c r="V144" t="n">
        <v>0.92</v>
      </c>
      <c r="W144" t="n">
        <v>0.06</v>
      </c>
      <c r="X144" t="n">
        <v>0.04</v>
      </c>
      <c r="Y144" t="n">
        <v>1</v>
      </c>
      <c r="Z144" t="n">
        <v>10</v>
      </c>
    </row>
    <row r="145">
      <c r="A145" t="n">
        <v>84</v>
      </c>
      <c r="B145" t="n">
        <v>140</v>
      </c>
      <c r="C145" t="inlineStr">
        <is>
          <t xml:space="preserve">CONCLUIDO	</t>
        </is>
      </c>
      <c r="D145" t="n">
        <v>14.0181</v>
      </c>
      <c r="E145" t="n">
        <v>7.13</v>
      </c>
      <c r="F145" t="n">
        <v>4.08</v>
      </c>
      <c r="G145" t="n">
        <v>81.52</v>
      </c>
      <c r="H145" t="n">
        <v>1.23</v>
      </c>
      <c r="I145" t="n">
        <v>3</v>
      </c>
      <c r="J145" t="n">
        <v>317.64</v>
      </c>
      <c r="K145" t="n">
        <v>60.56</v>
      </c>
      <c r="L145" t="n">
        <v>22</v>
      </c>
      <c r="M145" t="n">
        <v>1</v>
      </c>
      <c r="N145" t="n">
        <v>95.09</v>
      </c>
      <c r="O145" t="n">
        <v>39410.2</v>
      </c>
      <c r="P145" t="n">
        <v>60.84</v>
      </c>
      <c r="Q145" t="n">
        <v>203.56</v>
      </c>
      <c r="R145" t="n">
        <v>15.1</v>
      </c>
      <c r="S145" t="n">
        <v>13.05</v>
      </c>
      <c r="T145" t="n">
        <v>738.09</v>
      </c>
      <c r="U145" t="n">
        <v>0.86</v>
      </c>
      <c r="V145" t="n">
        <v>0.92</v>
      </c>
      <c r="W145" t="n">
        <v>0.06</v>
      </c>
      <c r="X145" t="n">
        <v>0.04</v>
      </c>
      <c r="Y145" t="n">
        <v>1</v>
      </c>
      <c r="Z145" t="n">
        <v>10</v>
      </c>
    </row>
    <row r="146">
      <c r="A146" t="n">
        <v>85</v>
      </c>
      <c r="B146" t="n">
        <v>140</v>
      </c>
      <c r="C146" t="inlineStr">
        <is>
          <t xml:space="preserve">CONCLUIDO	</t>
        </is>
      </c>
      <c r="D146" t="n">
        <v>14.0258</v>
      </c>
      <c r="E146" t="n">
        <v>7.13</v>
      </c>
      <c r="F146" t="n">
        <v>4.07</v>
      </c>
      <c r="G146" t="n">
        <v>81.44</v>
      </c>
      <c r="H146" t="n">
        <v>1.25</v>
      </c>
      <c r="I146" t="n">
        <v>3</v>
      </c>
      <c r="J146" t="n">
        <v>318.2</v>
      </c>
      <c r="K146" t="n">
        <v>60.56</v>
      </c>
      <c r="L146" t="n">
        <v>22.25</v>
      </c>
      <c r="M146" t="n">
        <v>1</v>
      </c>
      <c r="N146" t="n">
        <v>95.40000000000001</v>
      </c>
      <c r="O146" t="n">
        <v>39479.3</v>
      </c>
      <c r="P146" t="n">
        <v>60.88</v>
      </c>
      <c r="Q146" t="n">
        <v>203.56</v>
      </c>
      <c r="R146" t="n">
        <v>14.94</v>
      </c>
      <c r="S146" t="n">
        <v>13.05</v>
      </c>
      <c r="T146" t="n">
        <v>662.47</v>
      </c>
      <c r="U146" t="n">
        <v>0.87</v>
      </c>
      <c r="V146" t="n">
        <v>0.92</v>
      </c>
      <c r="W146" t="n">
        <v>0.06</v>
      </c>
      <c r="X146" t="n">
        <v>0.03</v>
      </c>
      <c r="Y146" t="n">
        <v>1</v>
      </c>
      <c r="Z146" t="n">
        <v>10</v>
      </c>
    </row>
    <row r="147">
      <c r="A147" t="n">
        <v>86</v>
      </c>
      <c r="B147" t="n">
        <v>140</v>
      </c>
      <c r="C147" t="inlineStr">
        <is>
          <t xml:space="preserve">CONCLUIDO	</t>
        </is>
      </c>
      <c r="D147" t="n">
        <v>14.0313</v>
      </c>
      <c r="E147" t="n">
        <v>7.13</v>
      </c>
      <c r="F147" t="n">
        <v>4.07</v>
      </c>
      <c r="G147" t="n">
        <v>81.38</v>
      </c>
      <c r="H147" t="n">
        <v>1.26</v>
      </c>
      <c r="I147" t="n">
        <v>3</v>
      </c>
      <c r="J147" t="n">
        <v>318.76</v>
      </c>
      <c r="K147" t="n">
        <v>60.56</v>
      </c>
      <c r="L147" t="n">
        <v>22.5</v>
      </c>
      <c r="M147" t="n">
        <v>1</v>
      </c>
      <c r="N147" t="n">
        <v>95.70999999999999</v>
      </c>
      <c r="O147" t="n">
        <v>39548.54</v>
      </c>
      <c r="P147" t="n">
        <v>60.94</v>
      </c>
      <c r="Q147" t="n">
        <v>203.56</v>
      </c>
      <c r="R147" t="n">
        <v>14.86</v>
      </c>
      <c r="S147" t="n">
        <v>13.05</v>
      </c>
      <c r="T147" t="n">
        <v>618</v>
      </c>
      <c r="U147" t="n">
        <v>0.88</v>
      </c>
      <c r="V147" t="n">
        <v>0.92</v>
      </c>
      <c r="W147" t="n">
        <v>0.06</v>
      </c>
      <c r="X147" t="n">
        <v>0.03</v>
      </c>
      <c r="Y147" t="n">
        <v>1</v>
      </c>
      <c r="Z147" t="n">
        <v>10</v>
      </c>
    </row>
    <row r="148">
      <c r="A148" t="n">
        <v>87</v>
      </c>
      <c r="B148" t="n">
        <v>140</v>
      </c>
      <c r="C148" t="inlineStr">
        <is>
          <t xml:space="preserve">CONCLUIDO	</t>
        </is>
      </c>
      <c r="D148" t="n">
        <v>14.0324</v>
      </c>
      <c r="E148" t="n">
        <v>7.13</v>
      </c>
      <c r="F148" t="n">
        <v>4.07</v>
      </c>
      <c r="G148" t="n">
        <v>81.37</v>
      </c>
      <c r="H148" t="n">
        <v>1.27</v>
      </c>
      <c r="I148" t="n">
        <v>3</v>
      </c>
      <c r="J148" t="n">
        <v>319.33</v>
      </c>
      <c r="K148" t="n">
        <v>60.56</v>
      </c>
      <c r="L148" t="n">
        <v>22.75</v>
      </c>
      <c r="M148" t="n">
        <v>1</v>
      </c>
      <c r="N148" t="n">
        <v>96.02</v>
      </c>
      <c r="O148" t="n">
        <v>39617.93</v>
      </c>
      <c r="P148" t="n">
        <v>61</v>
      </c>
      <c r="Q148" t="n">
        <v>203.56</v>
      </c>
      <c r="R148" t="n">
        <v>14.87</v>
      </c>
      <c r="S148" t="n">
        <v>13.05</v>
      </c>
      <c r="T148" t="n">
        <v>626.05</v>
      </c>
      <c r="U148" t="n">
        <v>0.88</v>
      </c>
      <c r="V148" t="n">
        <v>0.92</v>
      </c>
      <c r="W148" t="n">
        <v>0.06</v>
      </c>
      <c r="X148" t="n">
        <v>0.03</v>
      </c>
      <c r="Y148" t="n">
        <v>1</v>
      </c>
      <c r="Z148" t="n">
        <v>10</v>
      </c>
    </row>
    <row r="149">
      <c r="A149" t="n">
        <v>88</v>
      </c>
      <c r="B149" t="n">
        <v>140</v>
      </c>
      <c r="C149" t="inlineStr">
        <is>
          <t xml:space="preserve">CONCLUIDO	</t>
        </is>
      </c>
      <c r="D149" t="n">
        <v>14.0296</v>
      </c>
      <c r="E149" t="n">
        <v>7.13</v>
      </c>
      <c r="F149" t="n">
        <v>4.07</v>
      </c>
      <c r="G149" t="n">
        <v>81.40000000000001</v>
      </c>
      <c r="H149" t="n">
        <v>1.28</v>
      </c>
      <c r="I149" t="n">
        <v>3</v>
      </c>
      <c r="J149" t="n">
        <v>319.89</v>
      </c>
      <c r="K149" t="n">
        <v>60.56</v>
      </c>
      <c r="L149" t="n">
        <v>23</v>
      </c>
      <c r="M149" t="n">
        <v>1</v>
      </c>
      <c r="N149" t="n">
        <v>96.34</v>
      </c>
      <c r="O149" t="n">
        <v>39687.46</v>
      </c>
      <c r="P149" t="n">
        <v>61.31</v>
      </c>
      <c r="Q149" t="n">
        <v>203.56</v>
      </c>
      <c r="R149" t="n">
        <v>14.94</v>
      </c>
      <c r="S149" t="n">
        <v>13.05</v>
      </c>
      <c r="T149" t="n">
        <v>658.17</v>
      </c>
      <c r="U149" t="n">
        <v>0.87</v>
      </c>
      <c r="V149" t="n">
        <v>0.92</v>
      </c>
      <c r="W149" t="n">
        <v>0.06</v>
      </c>
      <c r="X149" t="n">
        <v>0.03</v>
      </c>
      <c r="Y149" t="n">
        <v>1</v>
      </c>
      <c r="Z149" t="n">
        <v>10</v>
      </c>
    </row>
    <row r="150">
      <c r="A150" t="n">
        <v>89</v>
      </c>
      <c r="B150" t="n">
        <v>140</v>
      </c>
      <c r="C150" t="inlineStr">
        <is>
          <t xml:space="preserve">CONCLUIDO	</t>
        </is>
      </c>
      <c r="D150" t="n">
        <v>14.0225</v>
      </c>
      <c r="E150" t="n">
        <v>7.13</v>
      </c>
      <c r="F150" t="n">
        <v>4.07</v>
      </c>
      <c r="G150" t="n">
        <v>81.47</v>
      </c>
      <c r="H150" t="n">
        <v>1.29</v>
      </c>
      <c r="I150" t="n">
        <v>3</v>
      </c>
      <c r="J150" t="n">
        <v>320.46</v>
      </c>
      <c r="K150" t="n">
        <v>60.56</v>
      </c>
      <c r="L150" t="n">
        <v>23.25</v>
      </c>
      <c r="M150" t="n">
        <v>1</v>
      </c>
      <c r="N150" t="n">
        <v>96.65000000000001</v>
      </c>
      <c r="O150" t="n">
        <v>39757.13</v>
      </c>
      <c r="P150" t="n">
        <v>61.4</v>
      </c>
      <c r="Q150" t="n">
        <v>203.56</v>
      </c>
      <c r="R150" t="n">
        <v>15.05</v>
      </c>
      <c r="S150" t="n">
        <v>13.05</v>
      </c>
      <c r="T150" t="n">
        <v>717.11</v>
      </c>
      <c r="U150" t="n">
        <v>0.87</v>
      </c>
      <c r="V150" t="n">
        <v>0.92</v>
      </c>
      <c r="W150" t="n">
        <v>0.06</v>
      </c>
      <c r="X150" t="n">
        <v>0.03</v>
      </c>
      <c r="Y150" t="n">
        <v>1</v>
      </c>
      <c r="Z150" t="n">
        <v>10</v>
      </c>
    </row>
    <row r="151">
      <c r="A151" t="n">
        <v>90</v>
      </c>
      <c r="B151" t="n">
        <v>140</v>
      </c>
      <c r="C151" t="inlineStr">
        <is>
          <t xml:space="preserve">CONCLUIDO	</t>
        </is>
      </c>
      <c r="D151" t="n">
        <v>14.0154</v>
      </c>
      <c r="E151" t="n">
        <v>7.14</v>
      </c>
      <c r="F151" t="n">
        <v>4.08</v>
      </c>
      <c r="G151" t="n">
        <v>81.54000000000001</v>
      </c>
      <c r="H151" t="n">
        <v>1.3</v>
      </c>
      <c r="I151" t="n">
        <v>3</v>
      </c>
      <c r="J151" t="n">
        <v>321.02</v>
      </c>
      <c r="K151" t="n">
        <v>60.56</v>
      </c>
      <c r="L151" t="n">
        <v>23.5</v>
      </c>
      <c r="M151" t="n">
        <v>1</v>
      </c>
      <c r="N151" t="n">
        <v>96.97</v>
      </c>
      <c r="O151" t="n">
        <v>39826.95</v>
      </c>
      <c r="P151" t="n">
        <v>61.47</v>
      </c>
      <c r="Q151" t="n">
        <v>203.56</v>
      </c>
      <c r="R151" t="n">
        <v>15.2</v>
      </c>
      <c r="S151" t="n">
        <v>13.05</v>
      </c>
      <c r="T151" t="n">
        <v>789.17</v>
      </c>
      <c r="U151" t="n">
        <v>0.86</v>
      </c>
      <c r="V151" t="n">
        <v>0.92</v>
      </c>
      <c r="W151" t="n">
        <v>0.06</v>
      </c>
      <c r="X151" t="n">
        <v>0.04</v>
      </c>
      <c r="Y151" t="n">
        <v>1</v>
      </c>
      <c r="Z151" t="n">
        <v>10</v>
      </c>
    </row>
    <row r="152">
      <c r="A152" t="n">
        <v>91</v>
      </c>
      <c r="B152" t="n">
        <v>140</v>
      </c>
      <c r="C152" t="inlineStr">
        <is>
          <t xml:space="preserve">CONCLUIDO	</t>
        </is>
      </c>
      <c r="D152" t="n">
        <v>14.0067</v>
      </c>
      <c r="E152" t="n">
        <v>7.14</v>
      </c>
      <c r="F152" t="n">
        <v>4.08</v>
      </c>
      <c r="G152" t="n">
        <v>81.63</v>
      </c>
      <c r="H152" t="n">
        <v>1.32</v>
      </c>
      <c r="I152" t="n">
        <v>3</v>
      </c>
      <c r="J152" t="n">
        <v>321.59</v>
      </c>
      <c r="K152" t="n">
        <v>60.56</v>
      </c>
      <c r="L152" t="n">
        <v>23.75</v>
      </c>
      <c r="M152" t="n">
        <v>1</v>
      </c>
      <c r="N152" t="n">
        <v>97.28</v>
      </c>
      <c r="O152" t="n">
        <v>39896.91</v>
      </c>
      <c r="P152" t="n">
        <v>61.59</v>
      </c>
      <c r="Q152" t="n">
        <v>203.56</v>
      </c>
      <c r="R152" t="n">
        <v>15.35</v>
      </c>
      <c r="S152" t="n">
        <v>13.05</v>
      </c>
      <c r="T152" t="n">
        <v>863.41</v>
      </c>
      <c r="U152" t="n">
        <v>0.85</v>
      </c>
      <c r="V152" t="n">
        <v>0.92</v>
      </c>
      <c r="W152" t="n">
        <v>0.06</v>
      </c>
      <c r="X152" t="n">
        <v>0.04</v>
      </c>
      <c r="Y152" t="n">
        <v>1</v>
      </c>
      <c r="Z152" t="n">
        <v>10</v>
      </c>
    </row>
    <row r="153">
      <c r="A153" t="n">
        <v>92</v>
      </c>
      <c r="B153" t="n">
        <v>140</v>
      </c>
      <c r="C153" t="inlineStr">
        <is>
          <t xml:space="preserve">CONCLUIDO	</t>
        </is>
      </c>
      <c r="D153" t="n">
        <v>14.0138</v>
      </c>
      <c r="E153" t="n">
        <v>7.14</v>
      </c>
      <c r="F153" t="n">
        <v>4.08</v>
      </c>
      <c r="G153" t="n">
        <v>81.56</v>
      </c>
      <c r="H153" t="n">
        <v>1.33</v>
      </c>
      <c r="I153" t="n">
        <v>3</v>
      </c>
      <c r="J153" t="n">
        <v>322.16</v>
      </c>
      <c r="K153" t="n">
        <v>60.56</v>
      </c>
      <c r="L153" t="n">
        <v>24</v>
      </c>
      <c r="M153" t="n">
        <v>1</v>
      </c>
      <c r="N153" t="n">
        <v>97.59999999999999</v>
      </c>
      <c r="O153" t="n">
        <v>39967.02</v>
      </c>
      <c r="P153" t="n">
        <v>61.59</v>
      </c>
      <c r="Q153" t="n">
        <v>203.56</v>
      </c>
      <c r="R153" t="n">
        <v>15.18</v>
      </c>
      <c r="S153" t="n">
        <v>13.05</v>
      </c>
      <c r="T153" t="n">
        <v>778.1</v>
      </c>
      <c r="U153" t="n">
        <v>0.86</v>
      </c>
      <c r="V153" t="n">
        <v>0.92</v>
      </c>
      <c r="W153" t="n">
        <v>0.06</v>
      </c>
      <c r="X153" t="n">
        <v>0.04</v>
      </c>
      <c r="Y153" t="n">
        <v>1</v>
      </c>
      <c r="Z153" t="n">
        <v>10</v>
      </c>
    </row>
    <row r="154">
      <c r="A154" t="n">
        <v>93</v>
      </c>
      <c r="B154" t="n">
        <v>140</v>
      </c>
      <c r="C154" t="inlineStr">
        <is>
          <t xml:space="preserve">CONCLUIDO	</t>
        </is>
      </c>
      <c r="D154" t="n">
        <v>14.022</v>
      </c>
      <c r="E154" t="n">
        <v>7.13</v>
      </c>
      <c r="F154" t="n">
        <v>4.07</v>
      </c>
      <c r="G154" t="n">
        <v>81.48</v>
      </c>
      <c r="H154" t="n">
        <v>1.34</v>
      </c>
      <c r="I154" t="n">
        <v>3</v>
      </c>
      <c r="J154" t="n">
        <v>322.73</v>
      </c>
      <c r="K154" t="n">
        <v>60.56</v>
      </c>
      <c r="L154" t="n">
        <v>24.25</v>
      </c>
      <c r="M154" t="n">
        <v>1</v>
      </c>
      <c r="N154" t="n">
        <v>97.92</v>
      </c>
      <c r="O154" t="n">
        <v>40037.28</v>
      </c>
      <c r="P154" t="n">
        <v>61.63</v>
      </c>
      <c r="Q154" t="n">
        <v>203.56</v>
      </c>
      <c r="R154" t="n">
        <v>15.01</v>
      </c>
      <c r="S154" t="n">
        <v>13.05</v>
      </c>
      <c r="T154" t="n">
        <v>697.45</v>
      </c>
      <c r="U154" t="n">
        <v>0.87</v>
      </c>
      <c r="V154" t="n">
        <v>0.92</v>
      </c>
      <c r="W154" t="n">
        <v>0.06</v>
      </c>
      <c r="X154" t="n">
        <v>0.03</v>
      </c>
      <c r="Y154" t="n">
        <v>1</v>
      </c>
      <c r="Z154" t="n">
        <v>10</v>
      </c>
    </row>
    <row r="155">
      <c r="A155" t="n">
        <v>94</v>
      </c>
      <c r="B155" t="n">
        <v>140</v>
      </c>
      <c r="C155" t="inlineStr">
        <is>
          <t xml:space="preserve">CONCLUIDO	</t>
        </is>
      </c>
      <c r="D155" t="n">
        <v>14.028</v>
      </c>
      <c r="E155" t="n">
        <v>7.13</v>
      </c>
      <c r="F155" t="n">
        <v>4.07</v>
      </c>
      <c r="G155" t="n">
        <v>81.42</v>
      </c>
      <c r="H155" t="n">
        <v>1.35</v>
      </c>
      <c r="I155" t="n">
        <v>3</v>
      </c>
      <c r="J155" t="n">
        <v>323.3</v>
      </c>
      <c r="K155" t="n">
        <v>60.56</v>
      </c>
      <c r="L155" t="n">
        <v>24.5</v>
      </c>
      <c r="M155" t="n">
        <v>1</v>
      </c>
      <c r="N155" t="n">
        <v>98.23999999999999</v>
      </c>
      <c r="O155" t="n">
        <v>40107.81</v>
      </c>
      <c r="P155" t="n">
        <v>61.57</v>
      </c>
      <c r="Q155" t="n">
        <v>203.56</v>
      </c>
      <c r="R155" t="n">
        <v>14.91</v>
      </c>
      <c r="S155" t="n">
        <v>13.05</v>
      </c>
      <c r="T155" t="n">
        <v>645.98</v>
      </c>
      <c r="U155" t="n">
        <v>0.88</v>
      </c>
      <c r="V155" t="n">
        <v>0.92</v>
      </c>
      <c r="W155" t="n">
        <v>0.06</v>
      </c>
      <c r="X155" t="n">
        <v>0.03</v>
      </c>
      <c r="Y155" t="n">
        <v>1</v>
      </c>
      <c r="Z155" t="n">
        <v>10</v>
      </c>
    </row>
    <row r="156">
      <c r="A156" t="n">
        <v>95</v>
      </c>
      <c r="B156" t="n">
        <v>140</v>
      </c>
      <c r="C156" t="inlineStr">
        <is>
          <t xml:space="preserve">CONCLUIDO	</t>
        </is>
      </c>
      <c r="D156" t="n">
        <v>14.0302</v>
      </c>
      <c r="E156" t="n">
        <v>7.13</v>
      </c>
      <c r="F156" t="n">
        <v>4.07</v>
      </c>
      <c r="G156" t="n">
        <v>81.39</v>
      </c>
      <c r="H156" t="n">
        <v>1.36</v>
      </c>
      <c r="I156" t="n">
        <v>3</v>
      </c>
      <c r="J156" t="n">
        <v>323.87</v>
      </c>
      <c r="K156" t="n">
        <v>60.56</v>
      </c>
      <c r="L156" t="n">
        <v>24.75</v>
      </c>
      <c r="M156" t="n">
        <v>1</v>
      </c>
      <c r="N156" t="n">
        <v>98.56999999999999</v>
      </c>
      <c r="O156" t="n">
        <v>40178.37</v>
      </c>
      <c r="P156" t="n">
        <v>61.55</v>
      </c>
      <c r="Q156" t="n">
        <v>203.56</v>
      </c>
      <c r="R156" t="n">
        <v>14.92</v>
      </c>
      <c r="S156" t="n">
        <v>13.05</v>
      </c>
      <c r="T156" t="n">
        <v>648.64</v>
      </c>
      <c r="U156" t="n">
        <v>0.87</v>
      </c>
      <c r="V156" t="n">
        <v>0.92</v>
      </c>
      <c r="W156" t="n">
        <v>0.06</v>
      </c>
      <c r="X156" t="n">
        <v>0.03</v>
      </c>
      <c r="Y156" t="n">
        <v>1</v>
      </c>
      <c r="Z156" t="n">
        <v>10</v>
      </c>
    </row>
    <row r="157">
      <c r="A157" t="n">
        <v>96</v>
      </c>
      <c r="B157" t="n">
        <v>140</v>
      </c>
      <c r="C157" t="inlineStr">
        <is>
          <t xml:space="preserve">CONCLUIDO	</t>
        </is>
      </c>
      <c r="D157" t="n">
        <v>14.0269</v>
      </c>
      <c r="E157" t="n">
        <v>7.13</v>
      </c>
      <c r="F157" t="n">
        <v>4.07</v>
      </c>
      <c r="G157" t="n">
        <v>81.43000000000001</v>
      </c>
      <c r="H157" t="n">
        <v>1.37</v>
      </c>
      <c r="I157" t="n">
        <v>3</v>
      </c>
      <c r="J157" t="n">
        <v>324.44</v>
      </c>
      <c r="K157" t="n">
        <v>60.56</v>
      </c>
      <c r="L157" t="n">
        <v>25</v>
      </c>
      <c r="M157" t="n">
        <v>1</v>
      </c>
      <c r="N157" t="n">
        <v>98.89</v>
      </c>
      <c r="O157" t="n">
        <v>40249.08</v>
      </c>
      <c r="P157" t="n">
        <v>61.53</v>
      </c>
      <c r="Q157" t="n">
        <v>203.56</v>
      </c>
      <c r="R157" t="n">
        <v>14.97</v>
      </c>
      <c r="S157" t="n">
        <v>13.05</v>
      </c>
      <c r="T157" t="n">
        <v>675.74</v>
      </c>
      <c r="U157" t="n">
        <v>0.87</v>
      </c>
      <c r="V157" t="n">
        <v>0.92</v>
      </c>
      <c r="W157" t="n">
        <v>0.06</v>
      </c>
      <c r="X157" t="n">
        <v>0.03</v>
      </c>
      <c r="Y157" t="n">
        <v>1</v>
      </c>
      <c r="Z157" t="n">
        <v>10</v>
      </c>
    </row>
    <row r="158">
      <c r="A158" t="n">
        <v>97</v>
      </c>
      <c r="B158" t="n">
        <v>140</v>
      </c>
      <c r="C158" t="inlineStr">
        <is>
          <t xml:space="preserve">CONCLUIDO	</t>
        </is>
      </c>
      <c r="D158" t="n">
        <v>14.0203</v>
      </c>
      <c r="E158" t="n">
        <v>7.13</v>
      </c>
      <c r="F158" t="n">
        <v>4.07</v>
      </c>
      <c r="G158" t="n">
        <v>81.48999999999999</v>
      </c>
      <c r="H158" t="n">
        <v>1.38</v>
      </c>
      <c r="I158" t="n">
        <v>3</v>
      </c>
      <c r="J158" t="n">
        <v>325.02</v>
      </c>
      <c r="K158" t="n">
        <v>60.56</v>
      </c>
      <c r="L158" t="n">
        <v>25.25</v>
      </c>
      <c r="M158" t="n">
        <v>1</v>
      </c>
      <c r="N158" t="n">
        <v>99.20999999999999</v>
      </c>
      <c r="O158" t="n">
        <v>40319.95</v>
      </c>
      <c r="P158" t="n">
        <v>61.6</v>
      </c>
      <c r="Q158" t="n">
        <v>203.56</v>
      </c>
      <c r="R158" t="n">
        <v>15.08</v>
      </c>
      <c r="S158" t="n">
        <v>13.05</v>
      </c>
      <c r="T158" t="n">
        <v>732.4400000000001</v>
      </c>
      <c r="U158" t="n">
        <v>0.87</v>
      </c>
      <c r="V158" t="n">
        <v>0.92</v>
      </c>
      <c r="W158" t="n">
        <v>0.06</v>
      </c>
      <c r="X158" t="n">
        <v>0.03</v>
      </c>
      <c r="Y158" t="n">
        <v>1</v>
      </c>
      <c r="Z158" t="n">
        <v>10</v>
      </c>
    </row>
    <row r="159">
      <c r="A159" t="n">
        <v>98</v>
      </c>
      <c r="B159" t="n">
        <v>140</v>
      </c>
      <c r="C159" t="inlineStr">
        <is>
          <t xml:space="preserve">CONCLUIDO	</t>
        </is>
      </c>
      <c r="D159" t="n">
        <v>14.0127</v>
      </c>
      <c r="E159" t="n">
        <v>7.14</v>
      </c>
      <c r="F159" t="n">
        <v>4.08</v>
      </c>
      <c r="G159" t="n">
        <v>81.56999999999999</v>
      </c>
      <c r="H159" t="n">
        <v>1.4</v>
      </c>
      <c r="I159" t="n">
        <v>3</v>
      </c>
      <c r="J159" t="n">
        <v>325.59</v>
      </c>
      <c r="K159" t="n">
        <v>60.56</v>
      </c>
      <c r="L159" t="n">
        <v>25.5</v>
      </c>
      <c r="M159" t="n">
        <v>1</v>
      </c>
      <c r="N159" t="n">
        <v>99.54000000000001</v>
      </c>
      <c r="O159" t="n">
        <v>40390.96</v>
      </c>
      <c r="P159" t="n">
        <v>61.6</v>
      </c>
      <c r="Q159" t="n">
        <v>203.56</v>
      </c>
      <c r="R159" t="n">
        <v>15.23</v>
      </c>
      <c r="S159" t="n">
        <v>13.05</v>
      </c>
      <c r="T159" t="n">
        <v>804.2</v>
      </c>
      <c r="U159" t="n">
        <v>0.86</v>
      </c>
      <c r="V159" t="n">
        <v>0.92</v>
      </c>
      <c r="W159" t="n">
        <v>0.06</v>
      </c>
      <c r="X159" t="n">
        <v>0.04</v>
      </c>
      <c r="Y159" t="n">
        <v>1</v>
      </c>
      <c r="Z159" t="n">
        <v>10</v>
      </c>
    </row>
    <row r="160">
      <c r="A160" t="n">
        <v>99</v>
      </c>
      <c r="B160" t="n">
        <v>140</v>
      </c>
      <c r="C160" t="inlineStr">
        <is>
          <t xml:space="preserve">CONCLUIDO	</t>
        </is>
      </c>
      <c r="D160" t="n">
        <v>14.0029</v>
      </c>
      <c r="E160" t="n">
        <v>7.14</v>
      </c>
      <c r="F160" t="n">
        <v>4.08</v>
      </c>
      <c r="G160" t="n">
        <v>81.67</v>
      </c>
      <c r="H160" t="n">
        <v>1.41</v>
      </c>
      <c r="I160" t="n">
        <v>3</v>
      </c>
      <c r="J160" t="n">
        <v>326.17</v>
      </c>
      <c r="K160" t="n">
        <v>60.56</v>
      </c>
      <c r="L160" t="n">
        <v>25.75</v>
      </c>
      <c r="M160" t="n">
        <v>1</v>
      </c>
      <c r="N160" t="n">
        <v>99.87</v>
      </c>
      <c r="O160" t="n">
        <v>40462.13</v>
      </c>
      <c r="P160" t="n">
        <v>61.62</v>
      </c>
      <c r="Q160" t="n">
        <v>203.56</v>
      </c>
      <c r="R160" t="n">
        <v>15.37</v>
      </c>
      <c r="S160" t="n">
        <v>13.05</v>
      </c>
      <c r="T160" t="n">
        <v>877.15</v>
      </c>
      <c r="U160" t="n">
        <v>0.85</v>
      </c>
      <c r="V160" t="n">
        <v>0.91</v>
      </c>
      <c r="W160" t="n">
        <v>0.06</v>
      </c>
      <c r="X160" t="n">
        <v>0.04</v>
      </c>
      <c r="Y160" t="n">
        <v>1</v>
      </c>
      <c r="Z160" t="n">
        <v>10</v>
      </c>
    </row>
    <row r="161">
      <c r="A161" t="n">
        <v>100</v>
      </c>
      <c r="B161" t="n">
        <v>140</v>
      </c>
      <c r="C161" t="inlineStr">
        <is>
          <t xml:space="preserve">CONCLUIDO	</t>
        </is>
      </c>
      <c r="D161" t="n">
        <v>14.0127</v>
      </c>
      <c r="E161" t="n">
        <v>7.14</v>
      </c>
      <c r="F161" t="n">
        <v>4.08</v>
      </c>
      <c r="G161" t="n">
        <v>81.56999999999999</v>
      </c>
      <c r="H161" t="n">
        <v>1.42</v>
      </c>
      <c r="I161" t="n">
        <v>3</v>
      </c>
      <c r="J161" t="n">
        <v>326.75</v>
      </c>
      <c r="K161" t="n">
        <v>60.56</v>
      </c>
      <c r="L161" t="n">
        <v>26</v>
      </c>
      <c r="M161" t="n">
        <v>1</v>
      </c>
      <c r="N161" t="n">
        <v>100.2</v>
      </c>
      <c r="O161" t="n">
        <v>40533.46</v>
      </c>
      <c r="P161" t="n">
        <v>61.49</v>
      </c>
      <c r="Q161" t="n">
        <v>203.56</v>
      </c>
      <c r="R161" t="n">
        <v>15.19</v>
      </c>
      <c r="S161" t="n">
        <v>13.05</v>
      </c>
      <c r="T161" t="n">
        <v>785.46</v>
      </c>
      <c r="U161" t="n">
        <v>0.86</v>
      </c>
      <c r="V161" t="n">
        <v>0.92</v>
      </c>
      <c r="W161" t="n">
        <v>0.06</v>
      </c>
      <c r="X161" t="n">
        <v>0.04</v>
      </c>
      <c r="Y161" t="n">
        <v>1</v>
      </c>
      <c r="Z161" t="n">
        <v>10</v>
      </c>
    </row>
    <row r="162">
      <c r="A162" t="n">
        <v>101</v>
      </c>
      <c r="B162" t="n">
        <v>140</v>
      </c>
      <c r="C162" t="inlineStr">
        <is>
          <t xml:space="preserve">CONCLUIDO	</t>
        </is>
      </c>
      <c r="D162" t="n">
        <v>14.0214</v>
      </c>
      <c r="E162" t="n">
        <v>7.13</v>
      </c>
      <c r="F162" t="n">
        <v>4.07</v>
      </c>
      <c r="G162" t="n">
        <v>81.48</v>
      </c>
      <c r="H162" t="n">
        <v>1.43</v>
      </c>
      <c r="I162" t="n">
        <v>3</v>
      </c>
      <c r="J162" t="n">
        <v>327.33</v>
      </c>
      <c r="K162" t="n">
        <v>60.56</v>
      </c>
      <c r="L162" t="n">
        <v>26.25</v>
      </c>
      <c r="M162" t="n">
        <v>1</v>
      </c>
      <c r="N162" t="n">
        <v>100.52</v>
      </c>
      <c r="O162" t="n">
        <v>40604.94</v>
      </c>
      <c r="P162" t="n">
        <v>61.37</v>
      </c>
      <c r="Q162" t="n">
        <v>203.56</v>
      </c>
      <c r="R162" t="n">
        <v>15.04</v>
      </c>
      <c r="S162" t="n">
        <v>13.05</v>
      </c>
      <c r="T162" t="n">
        <v>709.12</v>
      </c>
      <c r="U162" t="n">
        <v>0.87</v>
      </c>
      <c r="V162" t="n">
        <v>0.92</v>
      </c>
      <c r="W162" t="n">
        <v>0.06</v>
      </c>
      <c r="X162" t="n">
        <v>0.03</v>
      </c>
      <c r="Y162" t="n">
        <v>1</v>
      </c>
      <c r="Z162" t="n">
        <v>10</v>
      </c>
    </row>
    <row r="163">
      <c r="A163" t="n">
        <v>102</v>
      </c>
      <c r="B163" t="n">
        <v>140</v>
      </c>
      <c r="C163" t="inlineStr">
        <is>
          <t xml:space="preserve">CONCLUIDO	</t>
        </is>
      </c>
      <c r="D163" t="n">
        <v>14.0252</v>
      </c>
      <c r="E163" t="n">
        <v>7.13</v>
      </c>
      <c r="F163" t="n">
        <v>4.07</v>
      </c>
      <c r="G163" t="n">
        <v>81.44</v>
      </c>
      <c r="H163" t="n">
        <v>1.44</v>
      </c>
      <c r="I163" t="n">
        <v>3</v>
      </c>
      <c r="J163" t="n">
        <v>327.91</v>
      </c>
      <c r="K163" t="n">
        <v>60.56</v>
      </c>
      <c r="L163" t="n">
        <v>26.5</v>
      </c>
      <c r="M163" t="n">
        <v>1</v>
      </c>
      <c r="N163" t="n">
        <v>100.86</v>
      </c>
      <c r="O163" t="n">
        <v>40676.58</v>
      </c>
      <c r="P163" t="n">
        <v>61.33</v>
      </c>
      <c r="Q163" t="n">
        <v>203.56</v>
      </c>
      <c r="R163" t="n">
        <v>14.95</v>
      </c>
      <c r="S163" t="n">
        <v>13.05</v>
      </c>
      <c r="T163" t="n">
        <v>665.5</v>
      </c>
      <c r="U163" t="n">
        <v>0.87</v>
      </c>
      <c r="V163" t="n">
        <v>0.92</v>
      </c>
      <c r="W163" t="n">
        <v>0.06</v>
      </c>
      <c r="X163" t="n">
        <v>0.03</v>
      </c>
      <c r="Y163" t="n">
        <v>1</v>
      </c>
      <c r="Z163" t="n">
        <v>10</v>
      </c>
    </row>
    <row r="164">
      <c r="A164" t="n">
        <v>103</v>
      </c>
      <c r="B164" t="n">
        <v>140</v>
      </c>
      <c r="C164" t="inlineStr">
        <is>
          <t xml:space="preserve">CONCLUIDO	</t>
        </is>
      </c>
      <c r="D164" t="n">
        <v>14.0269</v>
      </c>
      <c r="E164" t="n">
        <v>7.13</v>
      </c>
      <c r="F164" t="n">
        <v>4.07</v>
      </c>
      <c r="G164" t="n">
        <v>81.43000000000001</v>
      </c>
      <c r="H164" t="n">
        <v>1.45</v>
      </c>
      <c r="I164" t="n">
        <v>3</v>
      </c>
      <c r="J164" t="n">
        <v>328.49</v>
      </c>
      <c r="K164" t="n">
        <v>60.56</v>
      </c>
      <c r="L164" t="n">
        <v>26.75</v>
      </c>
      <c r="M164" t="n">
        <v>1</v>
      </c>
      <c r="N164" t="n">
        <v>101.19</v>
      </c>
      <c r="O164" t="n">
        <v>40748.37</v>
      </c>
      <c r="P164" t="n">
        <v>61.38</v>
      </c>
      <c r="Q164" t="n">
        <v>203.56</v>
      </c>
      <c r="R164" t="n">
        <v>14.97</v>
      </c>
      <c r="S164" t="n">
        <v>13.05</v>
      </c>
      <c r="T164" t="n">
        <v>674.5599999999999</v>
      </c>
      <c r="U164" t="n">
        <v>0.87</v>
      </c>
      <c r="V164" t="n">
        <v>0.92</v>
      </c>
      <c r="W164" t="n">
        <v>0.06</v>
      </c>
      <c r="X164" t="n">
        <v>0.03</v>
      </c>
      <c r="Y164" t="n">
        <v>1</v>
      </c>
      <c r="Z164" t="n">
        <v>10</v>
      </c>
    </row>
    <row r="165">
      <c r="A165" t="n">
        <v>104</v>
      </c>
      <c r="B165" t="n">
        <v>140</v>
      </c>
      <c r="C165" t="inlineStr">
        <is>
          <t xml:space="preserve">CONCLUIDO	</t>
        </is>
      </c>
      <c r="D165" t="n">
        <v>14.0236</v>
      </c>
      <c r="E165" t="n">
        <v>7.13</v>
      </c>
      <c r="F165" t="n">
        <v>4.07</v>
      </c>
      <c r="G165" t="n">
        <v>81.45999999999999</v>
      </c>
      <c r="H165" t="n">
        <v>1.46</v>
      </c>
      <c r="I165" t="n">
        <v>3</v>
      </c>
      <c r="J165" t="n">
        <v>329.08</v>
      </c>
      <c r="K165" t="n">
        <v>60.56</v>
      </c>
      <c r="L165" t="n">
        <v>27</v>
      </c>
      <c r="M165" t="n">
        <v>1</v>
      </c>
      <c r="N165" t="n">
        <v>101.52</v>
      </c>
      <c r="O165" t="n">
        <v>40820.32</v>
      </c>
      <c r="P165" t="n">
        <v>61.32</v>
      </c>
      <c r="Q165" t="n">
        <v>203.56</v>
      </c>
      <c r="R165" t="n">
        <v>15.04</v>
      </c>
      <c r="S165" t="n">
        <v>13.05</v>
      </c>
      <c r="T165" t="n">
        <v>707.8099999999999</v>
      </c>
      <c r="U165" t="n">
        <v>0.87</v>
      </c>
      <c r="V165" t="n">
        <v>0.92</v>
      </c>
      <c r="W165" t="n">
        <v>0.06</v>
      </c>
      <c r="X165" t="n">
        <v>0.03</v>
      </c>
      <c r="Y165" t="n">
        <v>1</v>
      </c>
      <c r="Z165" t="n">
        <v>10</v>
      </c>
    </row>
    <row r="166">
      <c r="A166" t="n">
        <v>105</v>
      </c>
      <c r="B166" t="n">
        <v>140</v>
      </c>
      <c r="C166" t="inlineStr">
        <is>
          <t xml:space="preserve">CONCLUIDO	</t>
        </is>
      </c>
      <c r="D166" t="n">
        <v>14.0171</v>
      </c>
      <c r="E166" t="n">
        <v>7.13</v>
      </c>
      <c r="F166" t="n">
        <v>4.08</v>
      </c>
      <c r="G166" t="n">
        <v>81.53</v>
      </c>
      <c r="H166" t="n">
        <v>1.47</v>
      </c>
      <c r="I166" t="n">
        <v>3</v>
      </c>
      <c r="J166" t="n">
        <v>329.66</v>
      </c>
      <c r="K166" t="n">
        <v>60.56</v>
      </c>
      <c r="L166" t="n">
        <v>27.25</v>
      </c>
      <c r="M166" t="n">
        <v>1</v>
      </c>
      <c r="N166" t="n">
        <v>101.86</v>
      </c>
      <c r="O166" t="n">
        <v>40892.44</v>
      </c>
      <c r="P166" t="n">
        <v>61.34</v>
      </c>
      <c r="Q166" t="n">
        <v>203.56</v>
      </c>
      <c r="R166" t="n">
        <v>15.16</v>
      </c>
      <c r="S166" t="n">
        <v>13.05</v>
      </c>
      <c r="T166" t="n">
        <v>768.54</v>
      </c>
      <c r="U166" t="n">
        <v>0.86</v>
      </c>
      <c r="V166" t="n">
        <v>0.92</v>
      </c>
      <c r="W166" t="n">
        <v>0.06</v>
      </c>
      <c r="X166" t="n">
        <v>0.04</v>
      </c>
      <c r="Y166" t="n">
        <v>1</v>
      </c>
      <c r="Z166" t="n">
        <v>10</v>
      </c>
    </row>
    <row r="167">
      <c r="A167" t="n">
        <v>106</v>
      </c>
      <c r="B167" t="n">
        <v>140</v>
      </c>
      <c r="C167" t="inlineStr">
        <is>
          <t xml:space="preserve">CONCLUIDO	</t>
        </is>
      </c>
      <c r="D167" t="n">
        <v>14.0105</v>
      </c>
      <c r="E167" t="n">
        <v>7.14</v>
      </c>
      <c r="F167" t="n">
        <v>4.08</v>
      </c>
      <c r="G167" t="n">
        <v>81.59</v>
      </c>
      <c r="H167" t="n">
        <v>1.48</v>
      </c>
      <c r="I167" t="n">
        <v>3</v>
      </c>
      <c r="J167" t="n">
        <v>330.25</v>
      </c>
      <c r="K167" t="n">
        <v>60.56</v>
      </c>
      <c r="L167" t="n">
        <v>27.5</v>
      </c>
      <c r="M167" t="n">
        <v>0</v>
      </c>
      <c r="N167" t="n">
        <v>102.19</v>
      </c>
      <c r="O167" t="n">
        <v>40964.71</v>
      </c>
      <c r="P167" t="n">
        <v>61.46</v>
      </c>
      <c r="Q167" t="n">
        <v>203.62</v>
      </c>
      <c r="R167" t="n">
        <v>15.21</v>
      </c>
      <c r="S167" t="n">
        <v>13.05</v>
      </c>
      <c r="T167" t="n">
        <v>793.09</v>
      </c>
      <c r="U167" t="n">
        <v>0.86</v>
      </c>
      <c r="V167" t="n">
        <v>0.92</v>
      </c>
      <c r="W167" t="n">
        <v>0.06</v>
      </c>
      <c r="X167" t="n">
        <v>0.04</v>
      </c>
      <c r="Y167" t="n">
        <v>1</v>
      </c>
      <c r="Z167" t="n">
        <v>10</v>
      </c>
    </row>
    <row r="168">
      <c r="A168" t="n">
        <v>0</v>
      </c>
      <c r="B168" t="n">
        <v>40</v>
      </c>
      <c r="C168" t="inlineStr">
        <is>
          <t xml:space="preserve">CONCLUIDO	</t>
        </is>
      </c>
      <c r="D168" t="n">
        <v>14.1866</v>
      </c>
      <c r="E168" t="n">
        <v>7.05</v>
      </c>
      <c r="F168" t="n">
        <v>4.58</v>
      </c>
      <c r="G168" t="n">
        <v>9.81</v>
      </c>
      <c r="H168" t="n">
        <v>0.2</v>
      </c>
      <c r="I168" t="n">
        <v>28</v>
      </c>
      <c r="J168" t="n">
        <v>89.87</v>
      </c>
      <c r="K168" t="n">
        <v>37.55</v>
      </c>
      <c r="L168" t="n">
        <v>1</v>
      </c>
      <c r="M168" t="n">
        <v>26</v>
      </c>
      <c r="N168" t="n">
        <v>11.32</v>
      </c>
      <c r="O168" t="n">
        <v>11317.98</v>
      </c>
      <c r="P168" t="n">
        <v>36.96</v>
      </c>
      <c r="Q168" t="n">
        <v>203.6</v>
      </c>
      <c r="R168" t="n">
        <v>30.88</v>
      </c>
      <c r="S168" t="n">
        <v>13.05</v>
      </c>
      <c r="T168" t="n">
        <v>8505.34</v>
      </c>
      <c r="U168" t="n">
        <v>0.42</v>
      </c>
      <c r="V168" t="n">
        <v>0.82</v>
      </c>
      <c r="W168" t="n">
        <v>0.1</v>
      </c>
      <c r="X168" t="n">
        <v>0.54</v>
      </c>
      <c r="Y168" t="n">
        <v>1</v>
      </c>
      <c r="Z168" t="n">
        <v>10</v>
      </c>
    </row>
    <row r="169">
      <c r="A169" t="n">
        <v>1</v>
      </c>
      <c r="B169" t="n">
        <v>40</v>
      </c>
      <c r="C169" t="inlineStr">
        <is>
          <t xml:space="preserve">CONCLUIDO	</t>
        </is>
      </c>
      <c r="D169" t="n">
        <v>14.6849</v>
      </c>
      <c r="E169" t="n">
        <v>6.81</v>
      </c>
      <c r="F169" t="n">
        <v>4.45</v>
      </c>
      <c r="G169" t="n">
        <v>12.15</v>
      </c>
      <c r="H169" t="n">
        <v>0.24</v>
      </c>
      <c r="I169" t="n">
        <v>22</v>
      </c>
      <c r="J169" t="n">
        <v>90.18000000000001</v>
      </c>
      <c r="K169" t="n">
        <v>37.55</v>
      </c>
      <c r="L169" t="n">
        <v>1.25</v>
      </c>
      <c r="M169" t="n">
        <v>20</v>
      </c>
      <c r="N169" t="n">
        <v>11.37</v>
      </c>
      <c r="O169" t="n">
        <v>11355.7</v>
      </c>
      <c r="P169" t="n">
        <v>35.4</v>
      </c>
      <c r="Q169" t="n">
        <v>203.56</v>
      </c>
      <c r="R169" t="n">
        <v>26.92</v>
      </c>
      <c r="S169" t="n">
        <v>13.05</v>
      </c>
      <c r="T169" t="n">
        <v>6554.67</v>
      </c>
      <c r="U169" t="n">
        <v>0.48</v>
      </c>
      <c r="V169" t="n">
        <v>0.84</v>
      </c>
      <c r="W169" t="n">
        <v>0.09</v>
      </c>
      <c r="X169" t="n">
        <v>0.41</v>
      </c>
      <c r="Y169" t="n">
        <v>1</v>
      </c>
      <c r="Z169" t="n">
        <v>10</v>
      </c>
    </row>
    <row r="170">
      <c r="A170" t="n">
        <v>2</v>
      </c>
      <c r="B170" t="n">
        <v>40</v>
      </c>
      <c r="C170" t="inlineStr">
        <is>
          <t xml:space="preserve">CONCLUIDO	</t>
        </is>
      </c>
      <c r="D170" t="n">
        <v>14.8853</v>
      </c>
      <c r="E170" t="n">
        <v>6.72</v>
      </c>
      <c r="F170" t="n">
        <v>4.44</v>
      </c>
      <c r="G170" t="n">
        <v>14.79</v>
      </c>
      <c r="H170" t="n">
        <v>0.29</v>
      </c>
      <c r="I170" t="n">
        <v>18</v>
      </c>
      <c r="J170" t="n">
        <v>90.48</v>
      </c>
      <c r="K170" t="n">
        <v>37.55</v>
      </c>
      <c r="L170" t="n">
        <v>1.5</v>
      </c>
      <c r="M170" t="n">
        <v>16</v>
      </c>
      <c r="N170" t="n">
        <v>11.43</v>
      </c>
      <c r="O170" t="n">
        <v>11393.43</v>
      </c>
      <c r="P170" t="n">
        <v>34.82</v>
      </c>
      <c r="Q170" t="n">
        <v>203.57</v>
      </c>
      <c r="R170" t="n">
        <v>27.06</v>
      </c>
      <c r="S170" t="n">
        <v>13.05</v>
      </c>
      <c r="T170" t="n">
        <v>6646.66</v>
      </c>
      <c r="U170" t="n">
        <v>0.48</v>
      </c>
      <c r="V170" t="n">
        <v>0.84</v>
      </c>
      <c r="W170" t="n">
        <v>0.07000000000000001</v>
      </c>
      <c r="X170" t="n">
        <v>0.4</v>
      </c>
      <c r="Y170" t="n">
        <v>1</v>
      </c>
      <c r="Z170" t="n">
        <v>10</v>
      </c>
    </row>
    <row r="171">
      <c r="A171" t="n">
        <v>3</v>
      </c>
      <c r="B171" t="n">
        <v>40</v>
      </c>
      <c r="C171" t="inlineStr">
        <is>
          <t xml:space="preserve">CONCLUIDO	</t>
        </is>
      </c>
      <c r="D171" t="n">
        <v>15.2704</v>
      </c>
      <c r="E171" t="n">
        <v>6.55</v>
      </c>
      <c r="F171" t="n">
        <v>4.33</v>
      </c>
      <c r="G171" t="n">
        <v>17.3</v>
      </c>
      <c r="H171" t="n">
        <v>0.34</v>
      </c>
      <c r="I171" t="n">
        <v>15</v>
      </c>
      <c r="J171" t="n">
        <v>90.79000000000001</v>
      </c>
      <c r="K171" t="n">
        <v>37.55</v>
      </c>
      <c r="L171" t="n">
        <v>1.75</v>
      </c>
      <c r="M171" t="n">
        <v>13</v>
      </c>
      <c r="N171" t="n">
        <v>11.49</v>
      </c>
      <c r="O171" t="n">
        <v>11431.19</v>
      </c>
      <c r="P171" t="n">
        <v>33.4</v>
      </c>
      <c r="Q171" t="n">
        <v>203.58</v>
      </c>
      <c r="R171" t="n">
        <v>22.91</v>
      </c>
      <c r="S171" t="n">
        <v>13.05</v>
      </c>
      <c r="T171" t="n">
        <v>4586.27</v>
      </c>
      <c r="U171" t="n">
        <v>0.57</v>
      </c>
      <c r="V171" t="n">
        <v>0.86</v>
      </c>
      <c r="W171" t="n">
        <v>0.08</v>
      </c>
      <c r="X171" t="n">
        <v>0.28</v>
      </c>
      <c r="Y171" t="n">
        <v>1</v>
      </c>
      <c r="Z171" t="n">
        <v>10</v>
      </c>
    </row>
    <row r="172">
      <c r="A172" t="n">
        <v>4</v>
      </c>
      <c r="B172" t="n">
        <v>40</v>
      </c>
      <c r="C172" t="inlineStr">
        <is>
          <t xml:space="preserve">CONCLUIDO	</t>
        </is>
      </c>
      <c r="D172" t="n">
        <v>15.4579</v>
      </c>
      <c r="E172" t="n">
        <v>6.47</v>
      </c>
      <c r="F172" t="n">
        <v>4.28</v>
      </c>
      <c r="G172" t="n">
        <v>19.77</v>
      </c>
      <c r="H172" t="n">
        <v>0.39</v>
      </c>
      <c r="I172" t="n">
        <v>13</v>
      </c>
      <c r="J172" t="n">
        <v>91.09999999999999</v>
      </c>
      <c r="K172" t="n">
        <v>37.55</v>
      </c>
      <c r="L172" t="n">
        <v>2</v>
      </c>
      <c r="M172" t="n">
        <v>11</v>
      </c>
      <c r="N172" t="n">
        <v>11.54</v>
      </c>
      <c r="O172" t="n">
        <v>11468.97</v>
      </c>
      <c r="P172" t="n">
        <v>32.46</v>
      </c>
      <c r="Q172" t="n">
        <v>203.56</v>
      </c>
      <c r="R172" t="n">
        <v>21.7</v>
      </c>
      <c r="S172" t="n">
        <v>13.05</v>
      </c>
      <c r="T172" t="n">
        <v>3990.74</v>
      </c>
      <c r="U172" t="n">
        <v>0.6</v>
      </c>
      <c r="V172" t="n">
        <v>0.87</v>
      </c>
      <c r="W172" t="n">
        <v>0.07000000000000001</v>
      </c>
      <c r="X172" t="n">
        <v>0.24</v>
      </c>
      <c r="Y172" t="n">
        <v>1</v>
      </c>
      <c r="Z172" t="n">
        <v>10</v>
      </c>
    </row>
    <row r="173">
      <c r="A173" t="n">
        <v>5</v>
      </c>
      <c r="B173" t="n">
        <v>40</v>
      </c>
      <c r="C173" t="inlineStr">
        <is>
          <t xml:space="preserve">CONCLUIDO	</t>
        </is>
      </c>
      <c r="D173" t="n">
        <v>15.5467</v>
      </c>
      <c r="E173" t="n">
        <v>6.43</v>
      </c>
      <c r="F173" t="n">
        <v>4.27</v>
      </c>
      <c r="G173" t="n">
        <v>21.33</v>
      </c>
      <c r="H173" t="n">
        <v>0.43</v>
      </c>
      <c r="I173" t="n">
        <v>12</v>
      </c>
      <c r="J173" t="n">
        <v>91.40000000000001</v>
      </c>
      <c r="K173" t="n">
        <v>37.55</v>
      </c>
      <c r="L173" t="n">
        <v>2.25</v>
      </c>
      <c r="M173" t="n">
        <v>10</v>
      </c>
      <c r="N173" t="n">
        <v>11.6</v>
      </c>
      <c r="O173" t="n">
        <v>11506.78</v>
      </c>
      <c r="P173" t="n">
        <v>31.86</v>
      </c>
      <c r="Q173" t="n">
        <v>203.56</v>
      </c>
      <c r="R173" t="n">
        <v>21</v>
      </c>
      <c r="S173" t="n">
        <v>13.05</v>
      </c>
      <c r="T173" t="n">
        <v>3643.54</v>
      </c>
      <c r="U173" t="n">
        <v>0.62</v>
      </c>
      <c r="V173" t="n">
        <v>0.88</v>
      </c>
      <c r="W173" t="n">
        <v>0.08</v>
      </c>
      <c r="X173" t="n">
        <v>0.23</v>
      </c>
      <c r="Y173" t="n">
        <v>1</v>
      </c>
      <c r="Z173" t="n">
        <v>10</v>
      </c>
    </row>
    <row r="174">
      <c r="A174" t="n">
        <v>6</v>
      </c>
      <c r="B174" t="n">
        <v>40</v>
      </c>
      <c r="C174" t="inlineStr">
        <is>
          <t xml:space="preserve">CONCLUIDO	</t>
        </is>
      </c>
      <c r="D174" t="n">
        <v>15.8082</v>
      </c>
      <c r="E174" t="n">
        <v>6.33</v>
      </c>
      <c r="F174" t="n">
        <v>4.2</v>
      </c>
      <c r="G174" t="n">
        <v>25.18</v>
      </c>
      <c r="H174" t="n">
        <v>0.48</v>
      </c>
      <c r="I174" t="n">
        <v>10</v>
      </c>
      <c r="J174" t="n">
        <v>91.70999999999999</v>
      </c>
      <c r="K174" t="n">
        <v>37.55</v>
      </c>
      <c r="L174" t="n">
        <v>2.5</v>
      </c>
      <c r="M174" t="n">
        <v>8</v>
      </c>
      <c r="N174" t="n">
        <v>11.66</v>
      </c>
      <c r="O174" t="n">
        <v>11544.61</v>
      </c>
      <c r="P174" t="n">
        <v>31</v>
      </c>
      <c r="Q174" t="n">
        <v>203.56</v>
      </c>
      <c r="R174" t="n">
        <v>18.65</v>
      </c>
      <c r="S174" t="n">
        <v>13.05</v>
      </c>
      <c r="T174" t="n">
        <v>2478.7</v>
      </c>
      <c r="U174" t="n">
        <v>0.7</v>
      </c>
      <c r="V174" t="n">
        <v>0.89</v>
      </c>
      <c r="W174" t="n">
        <v>0.07000000000000001</v>
      </c>
      <c r="X174" t="n">
        <v>0.16</v>
      </c>
      <c r="Y174" t="n">
        <v>1</v>
      </c>
      <c r="Z174" t="n">
        <v>10</v>
      </c>
    </row>
    <row r="175">
      <c r="A175" t="n">
        <v>7</v>
      </c>
      <c r="B175" t="n">
        <v>40</v>
      </c>
      <c r="C175" t="inlineStr">
        <is>
          <t xml:space="preserve">CONCLUIDO	</t>
        </is>
      </c>
      <c r="D175" t="n">
        <v>15.8493</v>
      </c>
      <c r="E175" t="n">
        <v>6.31</v>
      </c>
      <c r="F175" t="n">
        <v>4.2</v>
      </c>
      <c r="G175" t="n">
        <v>28</v>
      </c>
      <c r="H175" t="n">
        <v>0.52</v>
      </c>
      <c r="I175" t="n">
        <v>9</v>
      </c>
      <c r="J175" t="n">
        <v>92.02</v>
      </c>
      <c r="K175" t="n">
        <v>37.55</v>
      </c>
      <c r="L175" t="n">
        <v>2.75</v>
      </c>
      <c r="M175" t="n">
        <v>7</v>
      </c>
      <c r="N175" t="n">
        <v>11.71</v>
      </c>
      <c r="O175" t="n">
        <v>11582.46</v>
      </c>
      <c r="P175" t="n">
        <v>30.26</v>
      </c>
      <c r="Q175" t="n">
        <v>203.56</v>
      </c>
      <c r="R175" t="n">
        <v>19.05</v>
      </c>
      <c r="S175" t="n">
        <v>13.05</v>
      </c>
      <c r="T175" t="n">
        <v>2686.48</v>
      </c>
      <c r="U175" t="n">
        <v>0.68</v>
      </c>
      <c r="V175" t="n">
        <v>0.89</v>
      </c>
      <c r="W175" t="n">
        <v>0.07000000000000001</v>
      </c>
      <c r="X175" t="n">
        <v>0.16</v>
      </c>
      <c r="Y175" t="n">
        <v>1</v>
      </c>
      <c r="Z175" t="n">
        <v>10</v>
      </c>
    </row>
    <row r="176">
      <c r="A176" t="n">
        <v>8</v>
      </c>
      <c r="B176" t="n">
        <v>40</v>
      </c>
      <c r="C176" t="inlineStr">
        <is>
          <t xml:space="preserve">CONCLUIDO	</t>
        </is>
      </c>
      <c r="D176" t="n">
        <v>15.8284</v>
      </c>
      <c r="E176" t="n">
        <v>6.32</v>
      </c>
      <c r="F176" t="n">
        <v>4.21</v>
      </c>
      <c r="G176" t="n">
        <v>28.05</v>
      </c>
      <c r="H176" t="n">
        <v>0.57</v>
      </c>
      <c r="I176" t="n">
        <v>9</v>
      </c>
      <c r="J176" t="n">
        <v>92.31999999999999</v>
      </c>
      <c r="K176" t="n">
        <v>37.55</v>
      </c>
      <c r="L176" t="n">
        <v>3</v>
      </c>
      <c r="M176" t="n">
        <v>7</v>
      </c>
      <c r="N176" t="n">
        <v>11.77</v>
      </c>
      <c r="O176" t="n">
        <v>11620.34</v>
      </c>
      <c r="P176" t="n">
        <v>30</v>
      </c>
      <c r="Q176" t="n">
        <v>203.56</v>
      </c>
      <c r="R176" t="n">
        <v>19.29</v>
      </c>
      <c r="S176" t="n">
        <v>13.05</v>
      </c>
      <c r="T176" t="n">
        <v>2806.63</v>
      </c>
      <c r="U176" t="n">
        <v>0.68</v>
      </c>
      <c r="V176" t="n">
        <v>0.89</v>
      </c>
      <c r="W176" t="n">
        <v>0.07000000000000001</v>
      </c>
      <c r="X176" t="n">
        <v>0.17</v>
      </c>
      <c r="Y176" t="n">
        <v>1</v>
      </c>
      <c r="Z176" t="n">
        <v>10</v>
      </c>
    </row>
    <row r="177">
      <c r="A177" t="n">
        <v>9</v>
      </c>
      <c r="B177" t="n">
        <v>40</v>
      </c>
      <c r="C177" t="inlineStr">
        <is>
          <t xml:space="preserve">CONCLUIDO	</t>
        </is>
      </c>
      <c r="D177" t="n">
        <v>15.9447</v>
      </c>
      <c r="E177" t="n">
        <v>6.27</v>
      </c>
      <c r="F177" t="n">
        <v>4.18</v>
      </c>
      <c r="G177" t="n">
        <v>31.35</v>
      </c>
      <c r="H177" t="n">
        <v>0.62</v>
      </c>
      <c r="I177" t="n">
        <v>8</v>
      </c>
      <c r="J177" t="n">
        <v>92.63</v>
      </c>
      <c r="K177" t="n">
        <v>37.55</v>
      </c>
      <c r="L177" t="n">
        <v>3.25</v>
      </c>
      <c r="M177" t="n">
        <v>6</v>
      </c>
      <c r="N177" t="n">
        <v>11.83</v>
      </c>
      <c r="O177" t="n">
        <v>11658.24</v>
      </c>
      <c r="P177" t="n">
        <v>29.05</v>
      </c>
      <c r="Q177" t="n">
        <v>203.56</v>
      </c>
      <c r="R177" t="n">
        <v>18.45</v>
      </c>
      <c r="S177" t="n">
        <v>13.05</v>
      </c>
      <c r="T177" t="n">
        <v>2390.94</v>
      </c>
      <c r="U177" t="n">
        <v>0.71</v>
      </c>
      <c r="V177" t="n">
        <v>0.89</v>
      </c>
      <c r="W177" t="n">
        <v>0.07000000000000001</v>
      </c>
      <c r="X177" t="n">
        <v>0.14</v>
      </c>
      <c r="Y177" t="n">
        <v>1</v>
      </c>
      <c r="Z177" t="n">
        <v>10</v>
      </c>
    </row>
    <row r="178">
      <c r="A178" t="n">
        <v>10</v>
      </c>
      <c r="B178" t="n">
        <v>40</v>
      </c>
      <c r="C178" t="inlineStr">
        <is>
          <t xml:space="preserve">CONCLUIDO	</t>
        </is>
      </c>
      <c r="D178" t="n">
        <v>16.1052</v>
      </c>
      <c r="E178" t="n">
        <v>6.21</v>
      </c>
      <c r="F178" t="n">
        <v>4.14</v>
      </c>
      <c r="G178" t="n">
        <v>35.46</v>
      </c>
      <c r="H178" t="n">
        <v>0.66</v>
      </c>
      <c r="I178" t="n">
        <v>7</v>
      </c>
      <c r="J178" t="n">
        <v>92.94</v>
      </c>
      <c r="K178" t="n">
        <v>37.55</v>
      </c>
      <c r="L178" t="n">
        <v>3.5</v>
      </c>
      <c r="M178" t="n">
        <v>5</v>
      </c>
      <c r="N178" t="n">
        <v>11.88</v>
      </c>
      <c r="O178" t="n">
        <v>11696.16</v>
      </c>
      <c r="P178" t="n">
        <v>28.09</v>
      </c>
      <c r="Q178" t="n">
        <v>203.56</v>
      </c>
      <c r="R178" t="n">
        <v>17.03</v>
      </c>
      <c r="S178" t="n">
        <v>13.05</v>
      </c>
      <c r="T178" t="n">
        <v>1683.25</v>
      </c>
      <c r="U178" t="n">
        <v>0.77</v>
      </c>
      <c r="V178" t="n">
        <v>0.9</v>
      </c>
      <c r="W178" t="n">
        <v>0.06</v>
      </c>
      <c r="X178" t="n">
        <v>0.1</v>
      </c>
      <c r="Y178" t="n">
        <v>1</v>
      </c>
      <c r="Z178" t="n">
        <v>10</v>
      </c>
    </row>
    <row r="179">
      <c r="A179" t="n">
        <v>11</v>
      </c>
      <c r="B179" t="n">
        <v>40</v>
      </c>
      <c r="C179" t="inlineStr">
        <is>
          <t xml:space="preserve">CONCLUIDO	</t>
        </is>
      </c>
      <c r="D179" t="n">
        <v>16.0264</v>
      </c>
      <c r="E179" t="n">
        <v>6.24</v>
      </c>
      <c r="F179" t="n">
        <v>4.17</v>
      </c>
      <c r="G179" t="n">
        <v>35.72</v>
      </c>
      <c r="H179" t="n">
        <v>0.71</v>
      </c>
      <c r="I179" t="n">
        <v>7</v>
      </c>
      <c r="J179" t="n">
        <v>93.23999999999999</v>
      </c>
      <c r="K179" t="n">
        <v>37.55</v>
      </c>
      <c r="L179" t="n">
        <v>3.75</v>
      </c>
      <c r="M179" t="n">
        <v>3</v>
      </c>
      <c r="N179" t="n">
        <v>11.94</v>
      </c>
      <c r="O179" t="n">
        <v>11734.1</v>
      </c>
      <c r="P179" t="n">
        <v>27.97</v>
      </c>
      <c r="Q179" t="n">
        <v>203.56</v>
      </c>
      <c r="R179" t="n">
        <v>17.88</v>
      </c>
      <c r="S179" t="n">
        <v>13.05</v>
      </c>
      <c r="T179" t="n">
        <v>2111.91</v>
      </c>
      <c r="U179" t="n">
        <v>0.73</v>
      </c>
      <c r="V179" t="n">
        <v>0.9</v>
      </c>
      <c r="W179" t="n">
        <v>0.07000000000000001</v>
      </c>
      <c r="X179" t="n">
        <v>0.13</v>
      </c>
      <c r="Y179" t="n">
        <v>1</v>
      </c>
      <c r="Z179" t="n">
        <v>10</v>
      </c>
    </row>
    <row r="180">
      <c r="A180" t="n">
        <v>12</v>
      </c>
      <c r="B180" t="n">
        <v>40</v>
      </c>
      <c r="C180" t="inlineStr">
        <is>
          <t xml:space="preserve">CONCLUIDO	</t>
        </is>
      </c>
      <c r="D180" t="n">
        <v>16.0007</v>
      </c>
      <c r="E180" t="n">
        <v>6.25</v>
      </c>
      <c r="F180" t="n">
        <v>4.18</v>
      </c>
      <c r="G180" t="n">
        <v>35.81</v>
      </c>
      <c r="H180" t="n">
        <v>0.75</v>
      </c>
      <c r="I180" t="n">
        <v>7</v>
      </c>
      <c r="J180" t="n">
        <v>93.55</v>
      </c>
      <c r="K180" t="n">
        <v>37.55</v>
      </c>
      <c r="L180" t="n">
        <v>4</v>
      </c>
      <c r="M180" t="n">
        <v>1</v>
      </c>
      <c r="N180" t="n">
        <v>12</v>
      </c>
      <c r="O180" t="n">
        <v>11772.07</v>
      </c>
      <c r="P180" t="n">
        <v>27.62</v>
      </c>
      <c r="Q180" t="n">
        <v>203.56</v>
      </c>
      <c r="R180" t="n">
        <v>18.16</v>
      </c>
      <c r="S180" t="n">
        <v>13.05</v>
      </c>
      <c r="T180" t="n">
        <v>2251.48</v>
      </c>
      <c r="U180" t="n">
        <v>0.72</v>
      </c>
      <c r="V180" t="n">
        <v>0.89</v>
      </c>
      <c r="W180" t="n">
        <v>0.07000000000000001</v>
      </c>
      <c r="X180" t="n">
        <v>0.14</v>
      </c>
      <c r="Y180" t="n">
        <v>1</v>
      </c>
      <c r="Z180" t="n">
        <v>10</v>
      </c>
    </row>
    <row r="181">
      <c r="A181" t="n">
        <v>13</v>
      </c>
      <c r="B181" t="n">
        <v>40</v>
      </c>
      <c r="C181" t="inlineStr">
        <is>
          <t xml:space="preserve">CONCLUIDO	</t>
        </is>
      </c>
      <c r="D181" t="n">
        <v>15.9872</v>
      </c>
      <c r="E181" t="n">
        <v>6.26</v>
      </c>
      <c r="F181" t="n">
        <v>4.18</v>
      </c>
      <c r="G181" t="n">
        <v>35.85</v>
      </c>
      <c r="H181" t="n">
        <v>0.8</v>
      </c>
      <c r="I181" t="n">
        <v>7</v>
      </c>
      <c r="J181" t="n">
        <v>93.86</v>
      </c>
      <c r="K181" t="n">
        <v>37.55</v>
      </c>
      <c r="L181" t="n">
        <v>4.25</v>
      </c>
      <c r="M181" t="n">
        <v>0</v>
      </c>
      <c r="N181" t="n">
        <v>12.06</v>
      </c>
      <c r="O181" t="n">
        <v>11810.06</v>
      </c>
      <c r="P181" t="n">
        <v>27.66</v>
      </c>
      <c r="Q181" t="n">
        <v>203.59</v>
      </c>
      <c r="R181" t="n">
        <v>18.29</v>
      </c>
      <c r="S181" t="n">
        <v>13.05</v>
      </c>
      <c r="T181" t="n">
        <v>2314.36</v>
      </c>
      <c r="U181" t="n">
        <v>0.71</v>
      </c>
      <c r="V181" t="n">
        <v>0.89</v>
      </c>
      <c r="W181" t="n">
        <v>0.07000000000000001</v>
      </c>
      <c r="X181" t="n">
        <v>0.14</v>
      </c>
      <c r="Y181" t="n">
        <v>1</v>
      </c>
      <c r="Z181" t="n">
        <v>10</v>
      </c>
    </row>
    <row r="182">
      <c r="A182" t="n">
        <v>0</v>
      </c>
      <c r="B182" t="n">
        <v>125</v>
      </c>
      <c r="C182" t="inlineStr">
        <is>
          <t xml:space="preserve">CONCLUIDO	</t>
        </is>
      </c>
      <c r="D182" t="n">
        <v>9.0985</v>
      </c>
      <c r="E182" t="n">
        <v>10.99</v>
      </c>
      <c r="F182" t="n">
        <v>5.31</v>
      </c>
      <c r="G182" t="n">
        <v>5.13</v>
      </c>
      <c r="H182" t="n">
        <v>0.07000000000000001</v>
      </c>
      <c r="I182" t="n">
        <v>62</v>
      </c>
      <c r="J182" t="n">
        <v>242.64</v>
      </c>
      <c r="K182" t="n">
        <v>58.47</v>
      </c>
      <c r="L182" t="n">
        <v>1</v>
      </c>
      <c r="M182" t="n">
        <v>60</v>
      </c>
      <c r="N182" t="n">
        <v>58.17</v>
      </c>
      <c r="O182" t="n">
        <v>30160.1</v>
      </c>
      <c r="P182" t="n">
        <v>84.48</v>
      </c>
      <c r="Q182" t="n">
        <v>203.8</v>
      </c>
      <c r="R182" t="n">
        <v>53.6</v>
      </c>
      <c r="S182" t="n">
        <v>13.05</v>
      </c>
      <c r="T182" t="n">
        <v>19693.66</v>
      </c>
      <c r="U182" t="n">
        <v>0.24</v>
      </c>
      <c r="V182" t="n">
        <v>0.7</v>
      </c>
      <c r="W182" t="n">
        <v>0.15</v>
      </c>
      <c r="X182" t="n">
        <v>1.26</v>
      </c>
      <c r="Y182" t="n">
        <v>1</v>
      </c>
      <c r="Z182" t="n">
        <v>10</v>
      </c>
    </row>
    <row r="183">
      <c r="A183" t="n">
        <v>1</v>
      </c>
      <c r="B183" t="n">
        <v>125</v>
      </c>
      <c r="C183" t="inlineStr">
        <is>
          <t xml:space="preserve">CONCLUIDO	</t>
        </is>
      </c>
      <c r="D183" t="n">
        <v>10.0329</v>
      </c>
      <c r="E183" t="n">
        <v>9.970000000000001</v>
      </c>
      <c r="F183" t="n">
        <v>4.99</v>
      </c>
      <c r="G183" t="n">
        <v>6.37</v>
      </c>
      <c r="H183" t="n">
        <v>0.09</v>
      </c>
      <c r="I183" t="n">
        <v>47</v>
      </c>
      <c r="J183" t="n">
        <v>243.08</v>
      </c>
      <c r="K183" t="n">
        <v>58.47</v>
      </c>
      <c r="L183" t="n">
        <v>1.25</v>
      </c>
      <c r="M183" t="n">
        <v>45</v>
      </c>
      <c r="N183" t="n">
        <v>58.36</v>
      </c>
      <c r="O183" t="n">
        <v>30214.33</v>
      </c>
      <c r="P183" t="n">
        <v>79.29000000000001</v>
      </c>
      <c r="Q183" t="n">
        <v>203.63</v>
      </c>
      <c r="R183" t="n">
        <v>43.71</v>
      </c>
      <c r="S183" t="n">
        <v>13.05</v>
      </c>
      <c r="T183" t="n">
        <v>14825.16</v>
      </c>
      <c r="U183" t="n">
        <v>0.3</v>
      </c>
      <c r="V183" t="n">
        <v>0.75</v>
      </c>
      <c r="W183" t="n">
        <v>0.13</v>
      </c>
      <c r="X183" t="n">
        <v>0.95</v>
      </c>
      <c r="Y183" t="n">
        <v>1</v>
      </c>
      <c r="Z183" t="n">
        <v>10</v>
      </c>
    </row>
    <row r="184">
      <c r="A184" t="n">
        <v>2</v>
      </c>
      <c r="B184" t="n">
        <v>125</v>
      </c>
      <c r="C184" t="inlineStr">
        <is>
          <t xml:space="preserve">CONCLUIDO	</t>
        </is>
      </c>
      <c r="D184" t="n">
        <v>10.6946</v>
      </c>
      <c r="E184" t="n">
        <v>9.35</v>
      </c>
      <c r="F184" t="n">
        <v>4.8</v>
      </c>
      <c r="G184" t="n">
        <v>7.58</v>
      </c>
      <c r="H184" t="n">
        <v>0.11</v>
      </c>
      <c r="I184" t="n">
        <v>38</v>
      </c>
      <c r="J184" t="n">
        <v>243.52</v>
      </c>
      <c r="K184" t="n">
        <v>58.47</v>
      </c>
      <c r="L184" t="n">
        <v>1.5</v>
      </c>
      <c r="M184" t="n">
        <v>36</v>
      </c>
      <c r="N184" t="n">
        <v>58.55</v>
      </c>
      <c r="O184" t="n">
        <v>30268.64</v>
      </c>
      <c r="P184" t="n">
        <v>76.09</v>
      </c>
      <c r="Q184" t="n">
        <v>203.6</v>
      </c>
      <c r="R184" t="n">
        <v>37.82</v>
      </c>
      <c r="S184" t="n">
        <v>13.05</v>
      </c>
      <c r="T184" t="n">
        <v>11922.79</v>
      </c>
      <c r="U184" t="n">
        <v>0.35</v>
      </c>
      <c r="V184" t="n">
        <v>0.78</v>
      </c>
      <c r="W184" t="n">
        <v>0.11</v>
      </c>
      <c r="X184" t="n">
        <v>0.76</v>
      </c>
      <c r="Y184" t="n">
        <v>1</v>
      </c>
      <c r="Z184" t="n">
        <v>10</v>
      </c>
    </row>
    <row r="185">
      <c r="A185" t="n">
        <v>3</v>
      </c>
      <c r="B185" t="n">
        <v>125</v>
      </c>
      <c r="C185" t="inlineStr">
        <is>
          <t xml:space="preserve">CONCLUIDO	</t>
        </is>
      </c>
      <c r="D185" t="n">
        <v>11.1885</v>
      </c>
      <c r="E185" t="n">
        <v>8.94</v>
      </c>
      <c r="F185" t="n">
        <v>4.67</v>
      </c>
      <c r="G185" t="n">
        <v>8.76</v>
      </c>
      <c r="H185" t="n">
        <v>0.13</v>
      </c>
      <c r="I185" t="n">
        <v>32</v>
      </c>
      <c r="J185" t="n">
        <v>243.96</v>
      </c>
      <c r="K185" t="n">
        <v>58.47</v>
      </c>
      <c r="L185" t="n">
        <v>1.75</v>
      </c>
      <c r="M185" t="n">
        <v>30</v>
      </c>
      <c r="N185" t="n">
        <v>58.74</v>
      </c>
      <c r="O185" t="n">
        <v>30323.01</v>
      </c>
      <c r="P185" t="n">
        <v>73.86</v>
      </c>
      <c r="Q185" t="n">
        <v>203.57</v>
      </c>
      <c r="R185" t="n">
        <v>33.68</v>
      </c>
      <c r="S185" t="n">
        <v>13.05</v>
      </c>
      <c r="T185" t="n">
        <v>9886.950000000001</v>
      </c>
      <c r="U185" t="n">
        <v>0.39</v>
      </c>
      <c r="V185" t="n">
        <v>0.8</v>
      </c>
      <c r="W185" t="n">
        <v>0.1</v>
      </c>
      <c r="X185" t="n">
        <v>0.63</v>
      </c>
      <c r="Y185" t="n">
        <v>1</v>
      </c>
      <c r="Z185" t="n">
        <v>10</v>
      </c>
    </row>
    <row r="186">
      <c r="A186" t="n">
        <v>4</v>
      </c>
      <c r="B186" t="n">
        <v>125</v>
      </c>
      <c r="C186" t="inlineStr">
        <is>
          <t xml:space="preserve">CONCLUIDO	</t>
        </is>
      </c>
      <c r="D186" t="n">
        <v>11.629</v>
      </c>
      <c r="E186" t="n">
        <v>8.6</v>
      </c>
      <c r="F186" t="n">
        <v>4.57</v>
      </c>
      <c r="G186" t="n">
        <v>10.15</v>
      </c>
      <c r="H186" t="n">
        <v>0.15</v>
      </c>
      <c r="I186" t="n">
        <v>27</v>
      </c>
      <c r="J186" t="n">
        <v>244.41</v>
      </c>
      <c r="K186" t="n">
        <v>58.47</v>
      </c>
      <c r="L186" t="n">
        <v>2</v>
      </c>
      <c r="M186" t="n">
        <v>25</v>
      </c>
      <c r="N186" t="n">
        <v>58.93</v>
      </c>
      <c r="O186" t="n">
        <v>30377.45</v>
      </c>
      <c r="P186" t="n">
        <v>72.09</v>
      </c>
      <c r="Q186" t="n">
        <v>203.64</v>
      </c>
      <c r="R186" t="n">
        <v>30.57</v>
      </c>
      <c r="S186" t="n">
        <v>13.05</v>
      </c>
      <c r="T186" t="n">
        <v>8355.940000000001</v>
      </c>
      <c r="U186" t="n">
        <v>0.43</v>
      </c>
      <c r="V186" t="n">
        <v>0.82</v>
      </c>
      <c r="W186" t="n">
        <v>0.09</v>
      </c>
      <c r="X186" t="n">
        <v>0.53</v>
      </c>
      <c r="Y186" t="n">
        <v>1</v>
      </c>
      <c r="Z186" t="n">
        <v>10</v>
      </c>
    </row>
    <row r="187">
      <c r="A187" t="n">
        <v>5</v>
      </c>
      <c r="B187" t="n">
        <v>125</v>
      </c>
      <c r="C187" t="inlineStr">
        <is>
          <t xml:space="preserve">CONCLUIDO	</t>
        </is>
      </c>
      <c r="D187" t="n">
        <v>11.9111</v>
      </c>
      <c r="E187" t="n">
        <v>8.4</v>
      </c>
      <c r="F187" t="n">
        <v>4.51</v>
      </c>
      <c r="G187" t="n">
        <v>11.26</v>
      </c>
      <c r="H187" t="n">
        <v>0.16</v>
      </c>
      <c r="I187" t="n">
        <v>24</v>
      </c>
      <c r="J187" t="n">
        <v>244.85</v>
      </c>
      <c r="K187" t="n">
        <v>58.47</v>
      </c>
      <c r="L187" t="n">
        <v>2.25</v>
      </c>
      <c r="M187" t="n">
        <v>22</v>
      </c>
      <c r="N187" t="n">
        <v>59.12</v>
      </c>
      <c r="O187" t="n">
        <v>30431.96</v>
      </c>
      <c r="P187" t="n">
        <v>70.98</v>
      </c>
      <c r="Q187" t="n">
        <v>203.56</v>
      </c>
      <c r="R187" t="n">
        <v>28.47</v>
      </c>
      <c r="S187" t="n">
        <v>13.05</v>
      </c>
      <c r="T187" t="n">
        <v>7321.81</v>
      </c>
      <c r="U187" t="n">
        <v>0.46</v>
      </c>
      <c r="V187" t="n">
        <v>0.83</v>
      </c>
      <c r="W187" t="n">
        <v>0.09</v>
      </c>
      <c r="X187" t="n">
        <v>0.47</v>
      </c>
      <c r="Y187" t="n">
        <v>1</v>
      </c>
      <c r="Z187" t="n">
        <v>10</v>
      </c>
    </row>
    <row r="188">
      <c r="A188" t="n">
        <v>6</v>
      </c>
      <c r="B188" t="n">
        <v>125</v>
      </c>
      <c r="C188" t="inlineStr">
        <is>
          <t xml:space="preserve">CONCLUIDO	</t>
        </is>
      </c>
      <c r="D188" t="n">
        <v>12.2262</v>
      </c>
      <c r="E188" t="n">
        <v>8.18</v>
      </c>
      <c r="F188" t="n">
        <v>4.43</v>
      </c>
      <c r="G188" t="n">
        <v>12.66</v>
      </c>
      <c r="H188" t="n">
        <v>0.18</v>
      </c>
      <c r="I188" t="n">
        <v>21</v>
      </c>
      <c r="J188" t="n">
        <v>245.29</v>
      </c>
      <c r="K188" t="n">
        <v>58.47</v>
      </c>
      <c r="L188" t="n">
        <v>2.5</v>
      </c>
      <c r="M188" t="n">
        <v>19</v>
      </c>
      <c r="N188" t="n">
        <v>59.32</v>
      </c>
      <c r="O188" t="n">
        <v>30486.54</v>
      </c>
      <c r="P188" t="n">
        <v>69.64</v>
      </c>
      <c r="Q188" t="n">
        <v>203.56</v>
      </c>
      <c r="R188" t="n">
        <v>26.14</v>
      </c>
      <c r="S188" t="n">
        <v>13.05</v>
      </c>
      <c r="T188" t="n">
        <v>6169.88</v>
      </c>
      <c r="U188" t="n">
        <v>0.5</v>
      </c>
      <c r="V188" t="n">
        <v>0.84</v>
      </c>
      <c r="W188" t="n">
        <v>0.09</v>
      </c>
      <c r="X188" t="n">
        <v>0.39</v>
      </c>
      <c r="Y188" t="n">
        <v>1</v>
      </c>
      <c r="Z188" t="n">
        <v>10</v>
      </c>
    </row>
    <row r="189">
      <c r="A189" t="n">
        <v>7</v>
      </c>
      <c r="B189" t="n">
        <v>125</v>
      </c>
      <c r="C189" t="inlineStr">
        <is>
          <t xml:space="preserve">CONCLUIDO	</t>
        </is>
      </c>
      <c r="D189" t="n">
        <v>12.5126</v>
      </c>
      <c r="E189" t="n">
        <v>7.99</v>
      </c>
      <c r="F189" t="n">
        <v>4.34</v>
      </c>
      <c r="G189" t="n">
        <v>13.7</v>
      </c>
      <c r="H189" t="n">
        <v>0.2</v>
      </c>
      <c r="I189" t="n">
        <v>19</v>
      </c>
      <c r="J189" t="n">
        <v>245.73</v>
      </c>
      <c r="K189" t="n">
        <v>58.47</v>
      </c>
      <c r="L189" t="n">
        <v>2.75</v>
      </c>
      <c r="M189" t="n">
        <v>17</v>
      </c>
      <c r="N189" t="n">
        <v>59.51</v>
      </c>
      <c r="O189" t="n">
        <v>30541.19</v>
      </c>
      <c r="P189" t="n">
        <v>68.01000000000001</v>
      </c>
      <c r="Q189" t="n">
        <v>203.59</v>
      </c>
      <c r="R189" t="n">
        <v>22.96</v>
      </c>
      <c r="S189" t="n">
        <v>13.05</v>
      </c>
      <c r="T189" t="n">
        <v>4588.17</v>
      </c>
      <c r="U189" t="n">
        <v>0.57</v>
      </c>
      <c r="V189" t="n">
        <v>0.86</v>
      </c>
      <c r="W189" t="n">
        <v>0.08</v>
      </c>
      <c r="X189" t="n">
        <v>0.3</v>
      </c>
      <c r="Y189" t="n">
        <v>1</v>
      </c>
      <c r="Z189" t="n">
        <v>10</v>
      </c>
    </row>
    <row r="190">
      <c r="A190" t="n">
        <v>8</v>
      </c>
      <c r="B190" t="n">
        <v>125</v>
      </c>
      <c r="C190" t="inlineStr">
        <is>
          <t xml:space="preserve">CONCLUIDO	</t>
        </is>
      </c>
      <c r="D190" t="n">
        <v>12.4327</v>
      </c>
      <c r="E190" t="n">
        <v>8.039999999999999</v>
      </c>
      <c r="F190" t="n">
        <v>4.44</v>
      </c>
      <c r="G190" t="n">
        <v>14.79</v>
      </c>
      <c r="H190" t="n">
        <v>0.22</v>
      </c>
      <c r="I190" t="n">
        <v>18</v>
      </c>
      <c r="J190" t="n">
        <v>246.18</v>
      </c>
      <c r="K190" t="n">
        <v>58.47</v>
      </c>
      <c r="L190" t="n">
        <v>3</v>
      </c>
      <c r="M190" t="n">
        <v>16</v>
      </c>
      <c r="N190" t="n">
        <v>59.7</v>
      </c>
      <c r="O190" t="n">
        <v>30595.91</v>
      </c>
      <c r="P190" t="n">
        <v>69.5</v>
      </c>
      <c r="Q190" t="n">
        <v>203.57</v>
      </c>
      <c r="R190" t="n">
        <v>27</v>
      </c>
      <c r="S190" t="n">
        <v>13.05</v>
      </c>
      <c r="T190" t="n">
        <v>6616.38</v>
      </c>
      <c r="U190" t="n">
        <v>0.48</v>
      </c>
      <c r="V190" t="n">
        <v>0.84</v>
      </c>
      <c r="W190" t="n">
        <v>0.07000000000000001</v>
      </c>
      <c r="X190" t="n">
        <v>0.4</v>
      </c>
      <c r="Y190" t="n">
        <v>1</v>
      </c>
      <c r="Z190" t="n">
        <v>10</v>
      </c>
    </row>
    <row r="191">
      <c r="A191" t="n">
        <v>9</v>
      </c>
      <c r="B191" t="n">
        <v>125</v>
      </c>
      <c r="C191" t="inlineStr">
        <is>
          <t xml:space="preserve">CONCLUIDO	</t>
        </is>
      </c>
      <c r="D191" t="n">
        <v>12.7141</v>
      </c>
      <c r="E191" t="n">
        <v>7.87</v>
      </c>
      <c r="F191" t="n">
        <v>4.35</v>
      </c>
      <c r="G191" t="n">
        <v>16.32</v>
      </c>
      <c r="H191" t="n">
        <v>0.23</v>
      </c>
      <c r="I191" t="n">
        <v>16</v>
      </c>
      <c r="J191" t="n">
        <v>246.62</v>
      </c>
      <c r="K191" t="n">
        <v>58.47</v>
      </c>
      <c r="L191" t="n">
        <v>3.25</v>
      </c>
      <c r="M191" t="n">
        <v>14</v>
      </c>
      <c r="N191" t="n">
        <v>59.9</v>
      </c>
      <c r="O191" t="n">
        <v>30650.7</v>
      </c>
      <c r="P191" t="n">
        <v>67.98999999999999</v>
      </c>
      <c r="Q191" t="n">
        <v>203.56</v>
      </c>
      <c r="R191" t="n">
        <v>23.86</v>
      </c>
      <c r="S191" t="n">
        <v>13.05</v>
      </c>
      <c r="T191" t="n">
        <v>5052.72</v>
      </c>
      <c r="U191" t="n">
        <v>0.55</v>
      </c>
      <c r="V191" t="n">
        <v>0.86</v>
      </c>
      <c r="W191" t="n">
        <v>0.08</v>
      </c>
      <c r="X191" t="n">
        <v>0.31</v>
      </c>
      <c r="Y191" t="n">
        <v>1</v>
      </c>
      <c r="Z191" t="n">
        <v>10</v>
      </c>
    </row>
    <row r="192">
      <c r="A192" t="n">
        <v>10</v>
      </c>
      <c r="B192" t="n">
        <v>125</v>
      </c>
      <c r="C192" t="inlineStr">
        <is>
          <t xml:space="preserve">CONCLUIDO	</t>
        </is>
      </c>
      <c r="D192" t="n">
        <v>12.8342</v>
      </c>
      <c r="E192" t="n">
        <v>7.79</v>
      </c>
      <c r="F192" t="n">
        <v>4.33</v>
      </c>
      <c r="G192" t="n">
        <v>17.31</v>
      </c>
      <c r="H192" t="n">
        <v>0.25</v>
      </c>
      <c r="I192" t="n">
        <v>15</v>
      </c>
      <c r="J192" t="n">
        <v>247.07</v>
      </c>
      <c r="K192" t="n">
        <v>58.47</v>
      </c>
      <c r="L192" t="n">
        <v>3.5</v>
      </c>
      <c r="M192" t="n">
        <v>13</v>
      </c>
      <c r="N192" t="n">
        <v>60.09</v>
      </c>
      <c r="O192" t="n">
        <v>30705.56</v>
      </c>
      <c r="P192" t="n">
        <v>67.41</v>
      </c>
      <c r="Q192" t="n">
        <v>203.59</v>
      </c>
      <c r="R192" t="n">
        <v>22.97</v>
      </c>
      <c r="S192" t="n">
        <v>13.05</v>
      </c>
      <c r="T192" t="n">
        <v>4617.47</v>
      </c>
      <c r="U192" t="n">
        <v>0.57</v>
      </c>
      <c r="V192" t="n">
        <v>0.86</v>
      </c>
      <c r="W192" t="n">
        <v>0.08</v>
      </c>
      <c r="X192" t="n">
        <v>0.29</v>
      </c>
      <c r="Y192" t="n">
        <v>1</v>
      </c>
      <c r="Z192" t="n">
        <v>10</v>
      </c>
    </row>
    <row r="193">
      <c r="A193" t="n">
        <v>11</v>
      </c>
      <c r="B193" t="n">
        <v>125</v>
      </c>
      <c r="C193" t="inlineStr">
        <is>
          <t xml:space="preserve">CONCLUIDO	</t>
        </is>
      </c>
      <c r="D193" t="n">
        <v>12.9571</v>
      </c>
      <c r="E193" t="n">
        <v>7.72</v>
      </c>
      <c r="F193" t="n">
        <v>4.3</v>
      </c>
      <c r="G193" t="n">
        <v>18.43</v>
      </c>
      <c r="H193" t="n">
        <v>0.27</v>
      </c>
      <c r="I193" t="n">
        <v>14</v>
      </c>
      <c r="J193" t="n">
        <v>247.51</v>
      </c>
      <c r="K193" t="n">
        <v>58.47</v>
      </c>
      <c r="L193" t="n">
        <v>3.75</v>
      </c>
      <c r="M193" t="n">
        <v>12</v>
      </c>
      <c r="N193" t="n">
        <v>60.29</v>
      </c>
      <c r="O193" t="n">
        <v>30760.49</v>
      </c>
      <c r="P193" t="n">
        <v>66.88</v>
      </c>
      <c r="Q193" t="n">
        <v>203.56</v>
      </c>
      <c r="R193" t="n">
        <v>22.2</v>
      </c>
      <c r="S193" t="n">
        <v>13.05</v>
      </c>
      <c r="T193" t="n">
        <v>4233.32</v>
      </c>
      <c r="U193" t="n">
        <v>0.59</v>
      </c>
      <c r="V193" t="n">
        <v>0.87</v>
      </c>
      <c r="W193" t="n">
        <v>0.07000000000000001</v>
      </c>
      <c r="X193" t="n">
        <v>0.26</v>
      </c>
      <c r="Y193" t="n">
        <v>1</v>
      </c>
      <c r="Z193" t="n">
        <v>10</v>
      </c>
    </row>
    <row r="194">
      <c r="A194" t="n">
        <v>12</v>
      </c>
      <c r="B194" t="n">
        <v>125</v>
      </c>
      <c r="C194" t="inlineStr">
        <is>
          <t xml:space="preserve">CONCLUIDO	</t>
        </is>
      </c>
      <c r="D194" t="n">
        <v>13.07</v>
      </c>
      <c r="E194" t="n">
        <v>7.65</v>
      </c>
      <c r="F194" t="n">
        <v>4.28</v>
      </c>
      <c r="G194" t="n">
        <v>19.76</v>
      </c>
      <c r="H194" t="n">
        <v>0.29</v>
      </c>
      <c r="I194" t="n">
        <v>13</v>
      </c>
      <c r="J194" t="n">
        <v>247.96</v>
      </c>
      <c r="K194" t="n">
        <v>58.47</v>
      </c>
      <c r="L194" t="n">
        <v>4</v>
      </c>
      <c r="M194" t="n">
        <v>11</v>
      </c>
      <c r="N194" t="n">
        <v>60.48</v>
      </c>
      <c r="O194" t="n">
        <v>30815.5</v>
      </c>
      <c r="P194" t="n">
        <v>66.54000000000001</v>
      </c>
      <c r="Q194" t="n">
        <v>203.56</v>
      </c>
      <c r="R194" t="n">
        <v>21.53</v>
      </c>
      <c r="S194" t="n">
        <v>13.05</v>
      </c>
      <c r="T194" t="n">
        <v>3902.6</v>
      </c>
      <c r="U194" t="n">
        <v>0.61</v>
      </c>
      <c r="V194" t="n">
        <v>0.87</v>
      </c>
      <c r="W194" t="n">
        <v>0.07000000000000001</v>
      </c>
      <c r="X194" t="n">
        <v>0.24</v>
      </c>
      <c r="Y194" t="n">
        <v>1</v>
      </c>
      <c r="Z194" t="n">
        <v>10</v>
      </c>
    </row>
    <row r="195">
      <c r="A195" t="n">
        <v>13</v>
      </c>
      <c r="B195" t="n">
        <v>125</v>
      </c>
      <c r="C195" t="inlineStr">
        <is>
          <t xml:space="preserve">CONCLUIDO	</t>
        </is>
      </c>
      <c r="D195" t="n">
        <v>13.0638</v>
      </c>
      <c r="E195" t="n">
        <v>7.65</v>
      </c>
      <c r="F195" t="n">
        <v>4.28</v>
      </c>
      <c r="G195" t="n">
        <v>19.77</v>
      </c>
      <c r="H195" t="n">
        <v>0.3</v>
      </c>
      <c r="I195" t="n">
        <v>13</v>
      </c>
      <c r="J195" t="n">
        <v>248.4</v>
      </c>
      <c r="K195" t="n">
        <v>58.47</v>
      </c>
      <c r="L195" t="n">
        <v>4.25</v>
      </c>
      <c r="M195" t="n">
        <v>11</v>
      </c>
      <c r="N195" t="n">
        <v>60.68</v>
      </c>
      <c r="O195" t="n">
        <v>30870.57</v>
      </c>
      <c r="P195" t="n">
        <v>66.37</v>
      </c>
      <c r="Q195" t="n">
        <v>203.59</v>
      </c>
      <c r="R195" t="n">
        <v>21.55</v>
      </c>
      <c r="S195" t="n">
        <v>13.05</v>
      </c>
      <c r="T195" t="n">
        <v>3912.72</v>
      </c>
      <c r="U195" t="n">
        <v>0.61</v>
      </c>
      <c r="V195" t="n">
        <v>0.87</v>
      </c>
      <c r="W195" t="n">
        <v>0.08</v>
      </c>
      <c r="X195" t="n">
        <v>0.24</v>
      </c>
      <c r="Y195" t="n">
        <v>1</v>
      </c>
      <c r="Z195" t="n">
        <v>10</v>
      </c>
    </row>
    <row r="196">
      <c r="A196" t="n">
        <v>14</v>
      </c>
      <c r="B196" t="n">
        <v>125</v>
      </c>
      <c r="C196" t="inlineStr">
        <is>
          <t xml:space="preserve">CONCLUIDO	</t>
        </is>
      </c>
      <c r="D196" t="n">
        <v>13.181</v>
      </c>
      <c r="E196" t="n">
        <v>7.59</v>
      </c>
      <c r="F196" t="n">
        <v>4.26</v>
      </c>
      <c r="G196" t="n">
        <v>21.32</v>
      </c>
      <c r="H196" t="n">
        <v>0.32</v>
      </c>
      <c r="I196" t="n">
        <v>12</v>
      </c>
      <c r="J196" t="n">
        <v>248.85</v>
      </c>
      <c r="K196" t="n">
        <v>58.47</v>
      </c>
      <c r="L196" t="n">
        <v>4.5</v>
      </c>
      <c r="M196" t="n">
        <v>10</v>
      </c>
      <c r="N196" t="n">
        <v>60.88</v>
      </c>
      <c r="O196" t="n">
        <v>30925.72</v>
      </c>
      <c r="P196" t="n">
        <v>65.91</v>
      </c>
      <c r="Q196" t="n">
        <v>203.56</v>
      </c>
      <c r="R196" t="n">
        <v>20.92</v>
      </c>
      <c r="S196" t="n">
        <v>13.05</v>
      </c>
      <c r="T196" t="n">
        <v>3605.2</v>
      </c>
      <c r="U196" t="n">
        <v>0.62</v>
      </c>
      <c r="V196" t="n">
        <v>0.88</v>
      </c>
      <c r="W196" t="n">
        <v>0.07000000000000001</v>
      </c>
      <c r="X196" t="n">
        <v>0.22</v>
      </c>
      <c r="Y196" t="n">
        <v>1</v>
      </c>
      <c r="Z196" t="n">
        <v>10</v>
      </c>
    </row>
    <row r="197">
      <c r="A197" t="n">
        <v>15</v>
      </c>
      <c r="B197" t="n">
        <v>125</v>
      </c>
      <c r="C197" t="inlineStr">
        <is>
          <t xml:space="preserve">CONCLUIDO	</t>
        </is>
      </c>
      <c r="D197" t="n">
        <v>13.3033</v>
      </c>
      <c r="E197" t="n">
        <v>7.52</v>
      </c>
      <c r="F197" t="n">
        <v>4.24</v>
      </c>
      <c r="G197" t="n">
        <v>23.13</v>
      </c>
      <c r="H197" t="n">
        <v>0.34</v>
      </c>
      <c r="I197" t="n">
        <v>11</v>
      </c>
      <c r="J197" t="n">
        <v>249.3</v>
      </c>
      <c r="K197" t="n">
        <v>58.47</v>
      </c>
      <c r="L197" t="n">
        <v>4.75</v>
      </c>
      <c r="M197" t="n">
        <v>9</v>
      </c>
      <c r="N197" t="n">
        <v>61.07</v>
      </c>
      <c r="O197" t="n">
        <v>30980.93</v>
      </c>
      <c r="P197" t="n">
        <v>65.43000000000001</v>
      </c>
      <c r="Q197" t="n">
        <v>203.6</v>
      </c>
      <c r="R197" t="n">
        <v>20.3</v>
      </c>
      <c r="S197" t="n">
        <v>13.05</v>
      </c>
      <c r="T197" t="n">
        <v>3301.02</v>
      </c>
      <c r="U197" t="n">
        <v>0.64</v>
      </c>
      <c r="V197" t="n">
        <v>0.88</v>
      </c>
      <c r="W197" t="n">
        <v>0.07000000000000001</v>
      </c>
      <c r="X197" t="n">
        <v>0.2</v>
      </c>
      <c r="Y197" t="n">
        <v>1</v>
      </c>
      <c r="Z197" t="n">
        <v>10</v>
      </c>
    </row>
    <row r="198">
      <c r="A198" t="n">
        <v>16</v>
      </c>
      <c r="B198" t="n">
        <v>125</v>
      </c>
      <c r="C198" t="inlineStr">
        <is>
          <t xml:space="preserve">CONCLUIDO	</t>
        </is>
      </c>
      <c r="D198" t="n">
        <v>13.3003</v>
      </c>
      <c r="E198" t="n">
        <v>7.52</v>
      </c>
      <c r="F198" t="n">
        <v>4.24</v>
      </c>
      <c r="G198" t="n">
        <v>23.14</v>
      </c>
      <c r="H198" t="n">
        <v>0.36</v>
      </c>
      <c r="I198" t="n">
        <v>11</v>
      </c>
      <c r="J198" t="n">
        <v>249.75</v>
      </c>
      <c r="K198" t="n">
        <v>58.47</v>
      </c>
      <c r="L198" t="n">
        <v>5</v>
      </c>
      <c r="M198" t="n">
        <v>9</v>
      </c>
      <c r="N198" t="n">
        <v>61.27</v>
      </c>
      <c r="O198" t="n">
        <v>31036.22</v>
      </c>
      <c r="P198" t="n">
        <v>65.45999999999999</v>
      </c>
      <c r="Q198" t="n">
        <v>203.56</v>
      </c>
      <c r="R198" t="n">
        <v>20.27</v>
      </c>
      <c r="S198" t="n">
        <v>13.05</v>
      </c>
      <c r="T198" t="n">
        <v>3284.82</v>
      </c>
      <c r="U198" t="n">
        <v>0.64</v>
      </c>
      <c r="V198" t="n">
        <v>0.88</v>
      </c>
      <c r="W198" t="n">
        <v>0.07000000000000001</v>
      </c>
      <c r="X198" t="n">
        <v>0.2</v>
      </c>
      <c r="Y198" t="n">
        <v>1</v>
      </c>
      <c r="Z198" t="n">
        <v>10</v>
      </c>
    </row>
    <row r="199">
      <c r="A199" t="n">
        <v>17</v>
      </c>
      <c r="B199" t="n">
        <v>125</v>
      </c>
      <c r="C199" t="inlineStr">
        <is>
          <t xml:space="preserve">CONCLUIDO	</t>
        </is>
      </c>
      <c r="D199" t="n">
        <v>13.4746</v>
      </c>
      <c r="E199" t="n">
        <v>7.42</v>
      </c>
      <c r="F199" t="n">
        <v>4.19</v>
      </c>
      <c r="G199" t="n">
        <v>25.15</v>
      </c>
      <c r="H199" t="n">
        <v>0.37</v>
      </c>
      <c r="I199" t="n">
        <v>10</v>
      </c>
      <c r="J199" t="n">
        <v>250.2</v>
      </c>
      <c r="K199" t="n">
        <v>58.47</v>
      </c>
      <c r="L199" t="n">
        <v>5.25</v>
      </c>
      <c r="M199" t="n">
        <v>8</v>
      </c>
      <c r="N199" t="n">
        <v>61.47</v>
      </c>
      <c r="O199" t="n">
        <v>31091.59</v>
      </c>
      <c r="P199" t="n">
        <v>64.58</v>
      </c>
      <c r="Q199" t="n">
        <v>203.56</v>
      </c>
      <c r="R199" t="n">
        <v>18.46</v>
      </c>
      <c r="S199" t="n">
        <v>13.05</v>
      </c>
      <c r="T199" t="n">
        <v>2386.43</v>
      </c>
      <c r="U199" t="n">
        <v>0.71</v>
      </c>
      <c r="V199" t="n">
        <v>0.89</v>
      </c>
      <c r="W199" t="n">
        <v>0.07000000000000001</v>
      </c>
      <c r="X199" t="n">
        <v>0.15</v>
      </c>
      <c r="Y199" t="n">
        <v>1</v>
      </c>
      <c r="Z199" t="n">
        <v>10</v>
      </c>
    </row>
    <row r="200">
      <c r="A200" t="n">
        <v>18</v>
      </c>
      <c r="B200" t="n">
        <v>125</v>
      </c>
      <c r="C200" t="inlineStr">
        <is>
          <t xml:space="preserve">CONCLUIDO	</t>
        </is>
      </c>
      <c r="D200" t="n">
        <v>13.4489</v>
      </c>
      <c r="E200" t="n">
        <v>7.44</v>
      </c>
      <c r="F200" t="n">
        <v>4.21</v>
      </c>
      <c r="G200" t="n">
        <v>25.24</v>
      </c>
      <c r="H200" t="n">
        <v>0.39</v>
      </c>
      <c r="I200" t="n">
        <v>10</v>
      </c>
      <c r="J200" t="n">
        <v>250.64</v>
      </c>
      <c r="K200" t="n">
        <v>58.47</v>
      </c>
      <c r="L200" t="n">
        <v>5.5</v>
      </c>
      <c r="M200" t="n">
        <v>8</v>
      </c>
      <c r="N200" t="n">
        <v>61.67</v>
      </c>
      <c r="O200" t="n">
        <v>31147.02</v>
      </c>
      <c r="P200" t="n">
        <v>64.58</v>
      </c>
      <c r="Q200" t="n">
        <v>203.57</v>
      </c>
      <c r="R200" t="n">
        <v>19.28</v>
      </c>
      <c r="S200" t="n">
        <v>13.05</v>
      </c>
      <c r="T200" t="n">
        <v>2795.05</v>
      </c>
      <c r="U200" t="n">
        <v>0.68</v>
      </c>
      <c r="V200" t="n">
        <v>0.89</v>
      </c>
      <c r="W200" t="n">
        <v>0.07000000000000001</v>
      </c>
      <c r="X200" t="n">
        <v>0.17</v>
      </c>
      <c r="Y200" t="n">
        <v>1</v>
      </c>
      <c r="Z200" t="n">
        <v>10</v>
      </c>
    </row>
    <row r="201">
      <c r="A201" t="n">
        <v>19</v>
      </c>
      <c r="B201" t="n">
        <v>125</v>
      </c>
      <c r="C201" t="inlineStr">
        <is>
          <t xml:space="preserve">CONCLUIDO	</t>
        </is>
      </c>
      <c r="D201" t="n">
        <v>13.5384</v>
      </c>
      <c r="E201" t="n">
        <v>7.39</v>
      </c>
      <c r="F201" t="n">
        <v>4.2</v>
      </c>
      <c r="G201" t="n">
        <v>28.03</v>
      </c>
      <c r="H201" t="n">
        <v>0.41</v>
      </c>
      <c r="I201" t="n">
        <v>9</v>
      </c>
      <c r="J201" t="n">
        <v>251.09</v>
      </c>
      <c r="K201" t="n">
        <v>58.47</v>
      </c>
      <c r="L201" t="n">
        <v>5.75</v>
      </c>
      <c r="M201" t="n">
        <v>7</v>
      </c>
      <c r="N201" t="n">
        <v>61.87</v>
      </c>
      <c r="O201" t="n">
        <v>31202.53</v>
      </c>
      <c r="P201" t="n">
        <v>64.25</v>
      </c>
      <c r="Q201" t="n">
        <v>203.56</v>
      </c>
      <c r="R201" t="n">
        <v>19.14</v>
      </c>
      <c r="S201" t="n">
        <v>13.05</v>
      </c>
      <c r="T201" t="n">
        <v>2730.46</v>
      </c>
      <c r="U201" t="n">
        <v>0.68</v>
      </c>
      <c r="V201" t="n">
        <v>0.89</v>
      </c>
      <c r="W201" t="n">
        <v>0.07000000000000001</v>
      </c>
      <c r="X201" t="n">
        <v>0.16</v>
      </c>
      <c r="Y201" t="n">
        <v>1</v>
      </c>
      <c r="Z201" t="n">
        <v>10</v>
      </c>
    </row>
    <row r="202">
      <c r="A202" t="n">
        <v>20</v>
      </c>
      <c r="B202" t="n">
        <v>125</v>
      </c>
      <c r="C202" t="inlineStr">
        <is>
          <t xml:space="preserve">CONCLUIDO	</t>
        </is>
      </c>
      <c r="D202" t="n">
        <v>13.5287</v>
      </c>
      <c r="E202" t="n">
        <v>7.39</v>
      </c>
      <c r="F202" t="n">
        <v>4.21</v>
      </c>
      <c r="G202" t="n">
        <v>28.06</v>
      </c>
      <c r="H202" t="n">
        <v>0.42</v>
      </c>
      <c r="I202" t="n">
        <v>9</v>
      </c>
      <c r="J202" t="n">
        <v>251.55</v>
      </c>
      <c r="K202" t="n">
        <v>58.47</v>
      </c>
      <c r="L202" t="n">
        <v>6</v>
      </c>
      <c r="M202" t="n">
        <v>7</v>
      </c>
      <c r="N202" t="n">
        <v>62.07</v>
      </c>
      <c r="O202" t="n">
        <v>31258.11</v>
      </c>
      <c r="P202" t="n">
        <v>64.41</v>
      </c>
      <c r="Q202" t="n">
        <v>203.6</v>
      </c>
      <c r="R202" t="n">
        <v>19.34</v>
      </c>
      <c r="S202" t="n">
        <v>13.05</v>
      </c>
      <c r="T202" t="n">
        <v>2832.1</v>
      </c>
      <c r="U202" t="n">
        <v>0.67</v>
      </c>
      <c r="V202" t="n">
        <v>0.89</v>
      </c>
      <c r="W202" t="n">
        <v>0.07000000000000001</v>
      </c>
      <c r="X202" t="n">
        <v>0.17</v>
      </c>
      <c r="Y202" t="n">
        <v>1</v>
      </c>
      <c r="Z202" t="n">
        <v>10</v>
      </c>
    </row>
    <row r="203">
      <c r="A203" t="n">
        <v>21</v>
      </c>
      <c r="B203" t="n">
        <v>125</v>
      </c>
      <c r="C203" t="inlineStr">
        <is>
          <t xml:space="preserve">CONCLUIDO	</t>
        </is>
      </c>
      <c r="D203" t="n">
        <v>13.5425</v>
      </c>
      <c r="E203" t="n">
        <v>7.38</v>
      </c>
      <c r="F203" t="n">
        <v>4.2</v>
      </c>
      <c r="G203" t="n">
        <v>28.01</v>
      </c>
      <c r="H203" t="n">
        <v>0.44</v>
      </c>
      <c r="I203" t="n">
        <v>9</v>
      </c>
      <c r="J203" t="n">
        <v>252</v>
      </c>
      <c r="K203" t="n">
        <v>58.47</v>
      </c>
      <c r="L203" t="n">
        <v>6.25</v>
      </c>
      <c r="M203" t="n">
        <v>7</v>
      </c>
      <c r="N203" t="n">
        <v>62.27</v>
      </c>
      <c r="O203" t="n">
        <v>31313.77</v>
      </c>
      <c r="P203" t="n">
        <v>64.18000000000001</v>
      </c>
      <c r="Q203" t="n">
        <v>203.59</v>
      </c>
      <c r="R203" t="n">
        <v>19.11</v>
      </c>
      <c r="S203" t="n">
        <v>13.05</v>
      </c>
      <c r="T203" t="n">
        <v>2715.73</v>
      </c>
      <c r="U203" t="n">
        <v>0.68</v>
      </c>
      <c r="V203" t="n">
        <v>0.89</v>
      </c>
      <c r="W203" t="n">
        <v>0.07000000000000001</v>
      </c>
      <c r="X203" t="n">
        <v>0.16</v>
      </c>
      <c r="Y203" t="n">
        <v>1</v>
      </c>
      <c r="Z203" t="n">
        <v>10</v>
      </c>
    </row>
    <row r="204">
      <c r="A204" t="n">
        <v>22</v>
      </c>
      <c r="B204" t="n">
        <v>125</v>
      </c>
      <c r="C204" t="inlineStr">
        <is>
          <t xml:space="preserve">CONCLUIDO	</t>
        </is>
      </c>
      <c r="D204" t="n">
        <v>13.5349</v>
      </c>
      <c r="E204" t="n">
        <v>7.39</v>
      </c>
      <c r="F204" t="n">
        <v>4.21</v>
      </c>
      <c r="G204" t="n">
        <v>28.04</v>
      </c>
      <c r="H204" t="n">
        <v>0.46</v>
      </c>
      <c r="I204" t="n">
        <v>9</v>
      </c>
      <c r="J204" t="n">
        <v>252.45</v>
      </c>
      <c r="K204" t="n">
        <v>58.47</v>
      </c>
      <c r="L204" t="n">
        <v>6.5</v>
      </c>
      <c r="M204" t="n">
        <v>7</v>
      </c>
      <c r="N204" t="n">
        <v>62.47</v>
      </c>
      <c r="O204" t="n">
        <v>31369.49</v>
      </c>
      <c r="P204" t="n">
        <v>64.05</v>
      </c>
      <c r="Q204" t="n">
        <v>203.56</v>
      </c>
      <c r="R204" t="n">
        <v>19.21</v>
      </c>
      <c r="S204" t="n">
        <v>13.05</v>
      </c>
      <c r="T204" t="n">
        <v>2766.66</v>
      </c>
      <c r="U204" t="n">
        <v>0.68</v>
      </c>
      <c r="V204" t="n">
        <v>0.89</v>
      </c>
      <c r="W204" t="n">
        <v>0.07000000000000001</v>
      </c>
      <c r="X204" t="n">
        <v>0.17</v>
      </c>
      <c r="Y204" t="n">
        <v>1</v>
      </c>
      <c r="Z204" t="n">
        <v>10</v>
      </c>
    </row>
    <row r="205">
      <c r="A205" t="n">
        <v>23</v>
      </c>
      <c r="B205" t="n">
        <v>125</v>
      </c>
      <c r="C205" t="inlineStr">
        <is>
          <t xml:space="preserve">CONCLUIDO	</t>
        </is>
      </c>
      <c r="D205" t="n">
        <v>13.6768</v>
      </c>
      <c r="E205" t="n">
        <v>7.31</v>
      </c>
      <c r="F205" t="n">
        <v>4.18</v>
      </c>
      <c r="G205" t="n">
        <v>31.33</v>
      </c>
      <c r="H205" t="n">
        <v>0.47</v>
      </c>
      <c r="I205" t="n">
        <v>8</v>
      </c>
      <c r="J205" t="n">
        <v>252.9</v>
      </c>
      <c r="K205" t="n">
        <v>58.47</v>
      </c>
      <c r="L205" t="n">
        <v>6.75</v>
      </c>
      <c r="M205" t="n">
        <v>6</v>
      </c>
      <c r="N205" t="n">
        <v>62.68</v>
      </c>
      <c r="O205" t="n">
        <v>31425.3</v>
      </c>
      <c r="P205" t="n">
        <v>63.57</v>
      </c>
      <c r="Q205" t="n">
        <v>203.57</v>
      </c>
      <c r="R205" t="n">
        <v>18.3</v>
      </c>
      <c r="S205" t="n">
        <v>13.05</v>
      </c>
      <c r="T205" t="n">
        <v>2315.16</v>
      </c>
      <c r="U205" t="n">
        <v>0.71</v>
      </c>
      <c r="V205" t="n">
        <v>0.89</v>
      </c>
      <c r="W205" t="n">
        <v>0.07000000000000001</v>
      </c>
      <c r="X205" t="n">
        <v>0.14</v>
      </c>
      <c r="Y205" t="n">
        <v>1</v>
      </c>
      <c r="Z205" t="n">
        <v>10</v>
      </c>
    </row>
    <row r="206">
      <c r="A206" t="n">
        <v>24</v>
      </c>
      <c r="B206" t="n">
        <v>125</v>
      </c>
      <c r="C206" t="inlineStr">
        <is>
          <t xml:space="preserve">CONCLUIDO	</t>
        </is>
      </c>
      <c r="D206" t="n">
        <v>13.6778</v>
      </c>
      <c r="E206" t="n">
        <v>7.31</v>
      </c>
      <c r="F206" t="n">
        <v>4.18</v>
      </c>
      <c r="G206" t="n">
        <v>31.32</v>
      </c>
      <c r="H206" t="n">
        <v>0.49</v>
      </c>
      <c r="I206" t="n">
        <v>8</v>
      </c>
      <c r="J206" t="n">
        <v>253.35</v>
      </c>
      <c r="K206" t="n">
        <v>58.47</v>
      </c>
      <c r="L206" t="n">
        <v>7</v>
      </c>
      <c r="M206" t="n">
        <v>6</v>
      </c>
      <c r="N206" t="n">
        <v>62.88</v>
      </c>
      <c r="O206" t="n">
        <v>31481.17</v>
      </c>
      <c r="P206" t="n">
        <v>63.29</v>
      </c>
      <c r="Q206" t="n">
        <v>203.56</v>
      </c>
      <c r="R206" t="n">
        <v>18.25</v>
      </c>
      <c r="S206" t="n">
        <v>13.05</v>
      </c>
      <c r="T206" t="n">
        <v>2291.52</v>
      </c>
      <c r="U206" t="n">
        <v>0.71</v>
      </c>
      <c r="V206" t="n">
        <v>0.89</v>
      </c>
      <c r="W206" t="n">
        <v>0.07000000000000001</v>
      </c>
      <c r="X206" t="n">
        <v>0.14</v>
      </c>
      <c r="Y206" t="n">
        <v>1</v>
      </c>
      <c r="Z206" t="n">
        <v>10</v>
      </c>
    </row>
    <row r="207">
      <c r="A207" t="n">
        <v>25</v>
      </c>
      <c r="B207" t="n">
        <v>125</v>
      </c>
      <c r="C207" t="inlineStr">
        <is>
          <t xml:space="preserve">CONCLUIDO	</t>
        </is>
      </c>
      <c r="D207" t="n">
        <v>13.6622</v>
      </c>
      <c r="E207" t="n">
        <v>7.32</v>
      </c>
      <c r="F207" t="n">
        <v>4.18</v>
      </c>
      <c r="G207" t="n">
        <v>31.39</v>
      </c>
      <c r="H207" t="n">
        <v>0.51</v>
      </c>
      <c r="I207" t="n">
        <v>8</v>
      </c>
      <c r="J207" t="n">
        <v>253.81</v>
      </c>
      <c r="K207" t="n">
        <v>58.47</v>
      </c>
      <c r="L207" t="n">
        <v>7.25</v>
      </c>
      <c r="M207" t="n">
        <v>6</v>
      </c>
      <c r="N207" t="n">
        <v>63.08</v>
      </c>
      <c r="O207" t="n">
        <v>31537.13</v>
      </c>
      <c r="P207" t="n">
        <v>63.26</v>
      </c>
      <c r="Q207" t="n">
        <v>203.57</v>
      </c>
      <c r="R207" t="n">
        <v>18.56</v>
      </c>
      <c r="S207" t="n">
        <v>13.05</v>
      </c>
      <c r="T207" t="n">
        <v>2446.27</v>
      </c>
      <c r="U207" t="n">
        <v>0.7</v>
      </c>
      <c r="V207" t="n">
        <v>0.89</v>
      </c>
      <c r="W207" t="n">
        <v>0.07000000000000001</v>
      </c>
      <c r="X207" t="n">
        <v>0.14</v>
      </c>
      <c r="Y207" t="n">
        <v>1</v>
      </c>
      <c r="Z207" t="n">
        <v>10</v>
      </c>
    </row>
    <row r="208">
      <c r="A208" t="n">
        <v>26</v>
      </c>
      <c r="B208" t="n">
        <v>125</v>
      </c>
      <c r="C208" t="inlineStr">
        <is>
          <t xml:space="preserve">CONCLUIDO	</t>
        </is>
      </c>
      <c r="D208" t="n">
        <v>13.8074</v>
      </c>
      <c r="E208" t="n">
        <v>7.24</v>
      </c>
      <c r="F208" t="n">
        <v>4.16</v>
      </c>
      <c r="G208" t="n">
        <v>35.61</v>
      </c>
      <c r="H208" t="n">
        <v>0.52</v>
      </c>
      <c r="I208" t="n">
        <v>7</v>
      </c>
      <c r="J208" t="n">
        <v>254.26</v>
      </c>
      <c r="K208" t="n">
        <v>58.47</v>
      </c>
      <c r="L208" t="n">
        <v>7.5</v>
      </c>
      <c r="M208" t="n">
        <v>5</v>
      </c>
      <c r="N208" t="n">
        <v>63.29</v>
      </c>
      <c r="O208" t="n">
        <v>31593.16</v>
      </c>
      <c r="P208" t="n">
        <v>62.59</v>
      </c>
      <c r="Q208" t="n">
        <v>203.56</v>
      </c>
      <c r="R208" t="n">
        <v>17.48</v>
      </c>
      <c r="S208" t="n">
        <v>13.05</v>
      </c>
      <c r="T208" t="n">
        <v>1909.25</v>
      </c>
      <c r="U208" t="n">
        <v>0.75</v>
      </c>
      <c r="V208" t="n">
        <v>0.9</v>
      </c>
      <c r="W208" t="n">
        <v>0.07000000000000001</v>
      </c>
      <c r="X208" t="n">
        <v>0.11</v>
      </c>
      <c r="Y208" t="n">
        <v>1</v>
      </c>
      <c r="Z208" t="n">
        <v>10</v>
      </c>
    </row>
    <row r="209">
      <c r="A209" t="n">
        <v>27</v>
      </c>
      <c r="B209" t="n">
        <v>125</v>
      </c>
      <c r="C209" t="inlineStr">
        <is>
          <t xml:space="preserve">CONCLUIDO	</t>
        </is>
      </c>
      <c r="D209" t="n">
        <v>13.8579</v>
      </c>
      <c r="E209" t="n">
        <v>7.22</v>
      </c>
      <c r="F209" t="n">
        <v>4.13</v>
      </c>
      <c r="G209" t="n">
        <v>35.39</v>
      </c>
      <c r="H209" t="n">
        <v>0.54</v>
      </c>
      <c r="I209" t="n">
        <v>7</v>
      </c>
      <c r="J209" t="n">
        <v>254.72</v>
      </c>
      <c r="K209" t="n">
        <v>58.47</v>
      </c>
      <c r="L209" t="n">
        <v>7.75</v>
      </c>
      <c r="M209" t="n">
        <v>5</v>
      </c>
      <c r="N209" t="n">
        <v>63.49</v>
      </c>
      <c r="O209" t="n">
        <v>31649.26</v>
      </c>
      <c r="P209" t="n">
        <v>62.11</v>
      </c>
      <c r="Q209" t="n">
        <v>203.56</v>
      </c>
      <c r="R209" t="n">
        <v>16.68</v>
      </c>
      <c r="S209" t="n">
        <v>13.05</v>
      </c>
      <c r="T209" t="n">
        <v>1511.09</v>
      </c>
      <c r="U209" t="n">
        <v>0.78</v>
      </c>
      <c r="V209" t="n">
        <v>0.9</v>
      </c>
      <c r="W209" t="n">
        <v>0.06</v>
      </c>
      <c r="X209" t="n">
        <v>0.09</v>
      </c>
      <c r="Y209" t="n">
        <v>1</v>
      </c>
      <c r="Z209" t="n">
        <v>10</v>
      </c>
    </row>
    <row r="210">
      <c r="A210" t="n">
        <v>28</v>
      </c>
      <c r="B210" t="n">
        <v>125</v>
      </c>
      <c r="C210" t="inlineStr">
        <is>
          <t xml:space="preserve">CONCLUIDO	</t>
        </is>
      </c>
      <c r="D210" t="n">
        <v>13.81</v>
      </c>
      <c r="E210" t="n">
        <v>7.24</v>
      </c>
      <c r="F210" t="n">
        <v>4.15</v>
      </c>
      <c r="G210" t="n">
        <v>35.6</v>
      </c>
      <c r="H210" t="n">
        <v>0.5600000000000001</v>
      </c>
      <c r="I210" t="n">
        <v>7</v>
      </c>
      <c r="J210" t="n">
        <v>255.17</v>
      </c>
      <c r="K210" t="n">
        <v>58.47</v>
      </c>
      <c r="L210" t="n">
        <v>8</v>
      </c>
      <c r="M210" t="n">
        <v>5</v>
      </c>
      <c r="N210" t="n">
        <v>63.7</v>
      </c>
      <c r="O210" t="n">
        <v>31705.44</v>
      </c>
      <c r="P210" t="n">
        <v>62.47</v>
      </c>
      <c r="Q210" t="n">
        <v>203.56</v>
      </c>
      <c r="R210" t="n">
        <v>17.65</v>
      </c>
      <c r="S210" t="n">
        <v>13.05</v>
      </c>
      <c r="T210" t="n">
        <v>1993.25</v>
      </c>
      <c r="U210" t="n">
        <v>0.74</v>
      </c>
      <c r="V210" t="n">
        <v>0.9</v>
      </c>
      <c r="W210" t="n">
        <v>0.06</v>
      </c>
      <c r="X210" t="n">
        <v>0.11</v>
      </c>
      <c r="Y210" t="n">
        <v>1</v>
      </c>
      <c r="Z210" t="n">
        <v>10</v>
      </c>
    </row>
    <row r="211">
      <c r="A211" t="n">
        <v>29</v>
      </c>
      <c r="B211" t="n">
        <v>125</v>
      </c>
      <c r="C211" t="inlineStr">
        <is>
          <t xml:space="preserve">CONCLUIDO	</t>
        </is>
      </c>
      <c r="D211" t="n">
        <v>13.7841</v>
      </c>
      <c r="E211" t="n">
        <v>7.25</v>
      </c>
      <c r="F211" t="n">
        <v>4.17</v>
      </c>
      <c r="G211" t="n">
        <v>35.72</v>
      </c>
      <c r="H211" t="n">
        <v>0.57</v>
      </c>
      <c r="I211" t="n">
        <v>7</v>
      </c>
      <c r="J211" t="n">
        <v>255.63</v>
      </c>
      <c r="K211" t="n">
        <v>58.47</v>
      </c>
      <c r="L211" t="n">
        <v>8.25</v>
      </c>
      <c r="M211" t="n">
        <v>5</v>
      </c>
      <c r="N211" t="n">
        <v>63.91</v>
      </c>
      <c r="O211" t="n">
        <v>31761.69</v>
      </c>
      <c r="P211" t="n">
        <v>62.59</v>
      </c>
      <c r="Q211" t="n">
        <v>203.56</v>
      </c>
      <c r="R211" t="n">
        <v>18.03</v>
      </c>
      <c r="S211" t="n">
        <v>13.05</v>
      </c>
      <c r="T211" t="n">
        <v>2183.18</v>
      </c>
      <c r="U211" t="n">
        <v>0.72</v>
      </c>
      <c r="V211" t="n">
        <v>0.9</v>
      </c>
      <c r="W211" t="n">
        <v>0.07000000000000001</v>
      </c>
      <c r="X211" t="n">
        <v>0.13</v>
      </c>
      <c r="Y211" t="n">
        <v>1</v>
      </c>
      <c r="Z211" t="n">
        <v>10</v>
      </c>
    </row>
    <row r="212">
      <c r="A212" t="n">
        <v>30</v>
      </c>
      <c r="B212" t="n">
        <v>125</v>
      </c>
      <c r="C212" t="inlineStr">
        <is>
          <t xml:space="preserve">CONCLUIDO	</t>
        </is>
      </c>
      <c r="D212" t="n">
        <v>13.7931</v>
      </c>
      <c r="E212" t="n">
        <v>7.25</v>
      </c>
      <c r="F212" t="n">
        <v>4.16</v>
      </c>
      <c r="G212" t="n">
        <v>35.68</v>
      </c>
      <c r="H212" t="n">
        <v>0.59</v>
      </c>
      <c r="I212" t="n">
        <v>7</v>
      </c>
      <c r="J212" t="n">
        <v>256.09</v>
      </c>
      <c r="K212" t="n">
        <v>58.47</v>
      </c>
      <c r="L212" t="n">
        <v>8.5</v>
      </c>
      <c r="M212" t="n">
        <v>5</v>
      </c>
      <c r="N212" t="n">
        <v>64.11</v>
      </c>
      <c r="O212" t="n">
        <v>31818.02</v>
      </c>
      <c r="P212" t="n">
        <v>62.23</v>
      </c>
      <c r="Q212" t="n">
        <v>203.57</v>
      </c>
      <c r="R212" t="n">
        <v>17.88</v>
      </c>
      <c r="S212" t="n">
        <v>13.05</v>
      </c>
      <c r="T212" t="n">
        <v>2108.85</v>
      </c>
      <c r="U212" t="n">
        <v>0.73</v>
      </c>
      <c r="V212" t="n">
        <v>0.9</v>
      </c>
      <c r="W212" t="n">
        <v>0.06</v>
      </c>
      <c r="X212" t="n">
        <v>0.12</v>
      </c>
      <c r="Y212" t="n">
        <v>1</v>
      </c>
      <c r="Z212" t="n">
        <v>10</v>
      </c>
    </row>
    <row r="213">
      <c r="A213" t="n">
        <v>31</v>
      </c>
      <c r="B213" t="n">
        <v>125</v>
      </c>
      <c r="C213" t="inlineStr">
        <is>
          <t xml:space="preserve">CONCLUIDO	</t>
        </is>
      </c>
      <c r="D213" t="n">
        <v>13.782</v>
      </c>
      <c r="E213" t="n">
        <v>7.26</v>
      </c>
      <c r="F213" t="n">
        <v>4.17</v>
      </c>
      <c r="G213" t="n">
        <v>35.73</v>
      </c>
      <c r="H213" t="n">
        <v>0.61</v>
      </c>
      <c r="I213" t="n">
        <v>7</v>
      </c>
      <c r="J213" t="n">
        <v>256.54</v>
      </c>
      <c r="K213" t="n">
        <v>58.47</v>
      </c>
      <c r="L213" t="n">
        <v>8.75</v>
      </c>
      <c r="M213" t="n">
        <v>5</v>
      </c>
      <c r="N213" t="n">
        <v>64.31999999999999</v>
      </c>
      <c r="O213" t="n">
        <v>31874.43</v>
      </c>
      <c r="P213" t="n">
        <v>62.1</v>
      </c>
      <c r="Q213" t="n">
        <v>203.56</v>
      </c>
      <c r="R213" t="n">
        <v>18.04</v>
      </c>
      <c r="S213" t="n">
        <v>13.05</v>
      </c>
      <c r="T213" t="n">
        <v>2188.39</v>
      </c>
      <c r="U213" t="n">
        <v>0.72</v>
      </c>
      <c r="V213" t="n">
        <v>0.9</v>
      </c>
      <c r="W213" t="n">
        <v>0.07000000000000001</v>
      </c>
      <c r="X213" t="n">
        <v>0.13</v>
      </c>
      <c r="Y213" t="n">
        <v>1</v>
      </c>
      <c r="Z213" t="n">
        <v>10</v>
      </c>
    </row>
    <row r="214">
      <c r="A214" t="n">
        <v>32</v>
      </c>
      <c r="B214" t="n">
        <v>125</v>
      </c>
      <c r="C214" t="inlineStr">
        <is>
          <t xml:space="preserve">CONCLUIDO	</t>
        </is>
      </c>
      <c r="D214" t="n">
        <v>13.9211</v>
      </c>
      <c r="E214" t="n">
        <v>7.18</v>
      </c>
      <c r="F214" t="n">
        <v>4.14</v>
      </c>
      <c r="G214" t="n">
        <v>41.43</v>
      </c>
      <c r="H214" t="n">
        <v>0.62</v>
      </c>
      <c r="I214" t="n">
        <v>6</v>
      </c>
      <c r="J214" t="n">
        <v>257</v>
      </c>
      <c r="K214" t="n">
        <v>58.47</v>
      </c>
      <c r="L214" t="n">
        <v>9</v>
      </c>
      <c r="M214" t="n">
        <v>4</v>
      </c>
      <c r="N214" t="n">
        <v>64.53</v>
      </c>
      <c r="O214" t="n">
        <v>31931.04</v>
      </c>
      <c r="P214" t="n">
        <v>61.56</v>
      </c>
      <c r="Q214" t="n">
        <v>203.56</v>
      </c>
      <c r="R214" t="n">
        <v>17.18</v>
      </c>
      <c r="S214" t="n">
        <v>13.05</v>
      </c>
      <c r="T214" t="n">
        <v>1765.19</v>
      </c>
      <c r="U214" t="n">
        <v>0.76</v>
      </c>
      <c r="V214" t="n">
        <v>0.9</v>
      </c>
      <c r="W214" t="n">
        <v>0.07000000000000001</v>
      </c>
      <c r="X214" t="n">
        <v>0.1</v>
      </c>
      <c r="Y214" t="n">
        <v>1</v>
      </c>
      <c r="Z214" t="n">
        <v>10</v>
      </c>
    </row>
    <row r="215">
      <c r="A215" t="n">
        <v>33</v>
      </c>
      <c r="B215" t="n">
        <v>125</v>
      </c>
      <c r="C215" t="inlineStr">
        <is>
          <t xml:space="preserve">CONCLUIDO	</t>
        </is>
      </c>
      <c r="D215" t="n">
        <v>13.9287</v>
      </c>
      <c r="E215" t="n">
        <v>7.18</v>
      </c>
      <c r="F215" t="n">
        <v>4.14</v>
      </c>
      <c r="G215" t="n">
        <v>41.39</v>
      </c>
      <c r="H215" t="n">
        <v>0.64</v>
      </c>
      <c r="I215" t="n">
        <v>6</v>
      </c>
      <c r="J215" t="n">
        <v>257.46</v>
      </c>
      <c r="K215" t="n">
        <v>58.47</v>
      </c>
      <c r="L215" t="n">
        <v>9.25</v>
      </c>
      <c r="M215" t="n">
        <v>4</v>
      </c>
      <c r="N215" t="n">
        <v>64.73999999999999</v>
      </c>
      <c r="O215" t="n">
        <v>31987.61</v>
      </c>
      <c r="P215" t="n">
        <v>61.56</v>
      </c>
      <c r="Q215" t="n">
        <v>203.56</v>
      </c>
      <c r="R215" t="n">
        <v>17.12</v>
      </c>
      <c r="S215" t="n">
        <v>13.05</v>
      </c>
      <c r="T215" t="n">
        <v>1734.07</v>
      </c>
      <c r="U215" t="n">
        <v>0.76</v>
      </c>
      <c r="V215" t="n">
        <v>0.9</v>
      </c>
      <c r="W215" t="n">
        <v>0.06</v>
      </c>
      <c r="X215" t="n">
        <v>0.1</v>
      </c>
      <c r="Y215" t="n">
        <v>1</v>
      </c>
      <c r="Z215" t="n">
        <v>10</v>
      </c>
    </row>
    <row r="216">
      <c r="A216" t="n">
        <v>34</v>
      </c>
      <c r="B216" t="n">
        <v>125</v>
      </c>
      <c r="C216" t="inlineStr">
        <is>
          <t xml:space="preserve">CONCLUIDO	</t>
        </is>
      </c>
      <c r="D216" t="n">
        <v>13.9303</v>
      </c>
      <c r="E216" t="n">
        <v>7.18</v>
      </c>
      <c r="F216" t="n">
        <v>4.14</v>
      </c>
      <c r="G216" t="n">
        <v>41.38</v>
      </c>
      <c r="H216" t="n">
        <v>0.66</v>
      </c>
      <c r="I216" t="n">
        <v>6</v>
      </c>
      <c r="J216" t="n">
        <v>257.92</v>
      </c>
      <c r="K216" t="n">
        <v>58.47</v>
      </c>
      <c r="L216" t="n">
        <v>9.5</v>
      </c>
      <c r="M216" t="n">
        <v>4</v>
      </c>
      <c r="N216" t="n">
        <v>64.95</v>
      </c>
      <c r="O216" t="n">
        <v>32044.25</v>
      </c>
      <c r="P216" t="n">
        <v>61.48</v>
      </c>
      <c r="Q216" t="n">
        <v>203.56</v>
      </c>
      <c r="R216" t="n">
        <v>17.09</v>
      </c>
      <c r="S216" t="n">
        <v>13.05</v>
      </c>
      <c r="T216" t="n">
        <v>1719.15</v>
      </c>
      <c r="U216" t="n">
        <v>0.76</v>
      </c>
      <c r="V216" t="n">
        <v>0.9</v>
      </c>
      <c r="W216" t="n">
        <v>0.06</v>
      </c>
      <c r="X216" t="n">
        <v>0.1</v>
      </c>
      <c r="Y216" t="n">
        <v>1</v>
      </c>
      <c r="Z216" t="n">
        <v>10</v>
      </c>
    </row>
    <row r="217">
      <c r="A217" t="n">
        <v>35</v>
      </c>
      <c r="B217" t="n">
        <v>125</v>
      </c>
      <c r="C217" t="inlineStr">
        <is>
          <t xml:space="preserve">CONCLUIDO	</t>
        </is>
      </c>
      <c r="D217" t="n">
        <v>13.9276</v>
      </c>
      <c r="E217" t="n">
        <v>7.18</v>
      </c>
      <c r="F217" t="n">
        <v>4.14</v>
      </c>
      <c r="G217" t="n">
        <v>41.4</v>
      </c>
      <c r="H217" t="n">
        <v>0.67</v>
      </c>
      <c r="I217" t="n">
        <v>6</v>
      </c>
      <c r="J217" t="n">
        <v>258.38</v>
      </c>
      <c r="K217" t="n">
        <v>58.47</v>
      </c>
      <c r="L217" t="n">
        <v>9.75</v>
      </c>
      <c r="M217" t="n">
        <v>4</v>
      </c>
      <c r="N217" t="n">
        <v>65.16</v>
      </c>
      <c r="O217" t="n">
        <v>32100.97</v>
      </c>
      <c r="P217" t="n">
        <v>61.53</v>
      </c>
      <c r="Q217" t="n">
        <v>203.56</v>
      </c>
      <c r="R217" t="n">
        <v>17.08</v>
      </c>
      <c r="S217" t="n">
        <v>13.05</v>
      </c>
      <c r="T217" t="n">
        <v>1712.75</v>
      </c>
      <c r="U217" t="n">
        <v>0.76</v>
      </c>
      <c r="V217" t="n">
        <v>0.9</v>
      </c>
      <c r="W217" t="n">
        <v>0.07000000000000001</v>
      </c>
      <c r="X217" t="n">
        <v>0.1</v>
      </c>
      <c r="Y217" t="n">
        <v>1</v>
      </c>
      <c r="Z217" t="n">
        <v>10</v>
      </c>
    </row>
    <row r="218">
      <c r="A218" t="n">
        <v>36</v>
      </c>
      <c r="B218" t="n">
        <v>125</v>
      </c>
      <c r="C218" t="inlineStr">
        <is>
          <t xml:space="preserve">CONCLUIDO	</t>
        </is>
      </c>
      <c r="D218" t="n">
        <v>13.9638</v>
      </c>
      <c r="E218" t="n">
        <v>7.16</v>
      </c>
      <c r="F218" t="n">
        <v>4.12</v>
      </c>
      <c r="G218" t="n">
        <v>41.21</v>
      </c>
      <c r="H218" t="n">
        <v>0.6899999999999999</v>
      </c>
      <c r="I218" t="n">
        <v>6</v>
      </c>
      <c r="J218" t="n">
        <v>258.84</v>
      </c>
      <c r="K218" t="n">
        <v>58.47</v>
      </c>
      <c r="L218" t="n">
        <v>10</v>
      </c>
      <c r="M218" t="n">
        <v>4</v>
      </c>
      <c r="N218" t="n">
        <v>65.37</v>
      </c>
      <c r="O218" t="n">
        <v>32157.77</v>
      </c>
      <c r="P218" t="n">
        <v>60.99</v>
      </c>
      <c r="Q218" t="n">
        <v>203.56</v>
      </c>
      <c r="R218" t="n">
        <v>16.41</v>
      </c>
      <c r="S218" t="n">
        <v>13.05</v>
      </c>
      <c r="T218" t="n">
        <v>1382.26</v>
      </c>
      <c r="U218" t="n">
        <v>0.8</v>
      </c>
      <c r="V218" t="n">
        <v>0.91</v>
      </c>
      <c r="W218" t="n">
        <v>0.06</v>
      </c>
      <c r="X218" t="n">
        <v>0.08</v>
      </c>
      <c r="Y218" t="n">
        <v>1</v>
      </c>
      <c r="Z218" t="n">
        <v>10</v>
      </c>
    </row>
    <row r="219">
      <c r="A219" t="n">
        <v>37</v>
      </c>
      <c r="B219" t="n">
        <v>125</v>
      </c>
      <c r="C219" t="inlineStr">
        <is>
          <t xml:space="preserve">CONCLUIDO	</t>
        </is>
      </c>
      <c r="D219" t="n">
        <v>13.954</v>
      </c>
      <c r="E219" t="n">
        <v>7.17</v>
      </c>
      <c r="F219" t="n">
        <v>4.13</v>
      </c>
      <c r="G219" t="n">
        <v>41.26</v>
      </c>
      <c r="H219" t="n">
        <v>0.7</v>
      </c>
      <c r="I219" t="n">
        <v>6</v>
      </c>
      <c r="J219" t="n">
        <v>259.3</v>
      </c>
      <c r="K219" t="n">
        <v>58.47</v>
      </c>
      <c r="L219" t="n">
        <v>10.25</v>
      </c>
      <c r="M219" t="n">
        <v>4</v>
      </c>
      <c r="N219" t="n">
        <v>65.58</v>
      </c>
      <c r="O219" t="n">
        <v>32214.64</v>
      </c>
      <c r="P219" t="n">
        <v>60.79</v>
      </c>
      <c r="Q219" t="n">
        <v>203.56</v>
      </c>
      <c r="R219" t="n">
        <v>16.71</v>
      </c>
      <c r="S219" t="n">
        <v>13.05</v>
      </c>
      <c r="T219" t="n">
        <v>1530.8</v>
      </c>
      <c r="U219" t="n">
        <v>0.78</v>
      </c>
      <c r="V219" t="n">
        <v>0.91</v>
      </c>
      <c r="W219" t="n">
        <v>0.06</v>
      </c>
      <c r="X219" t="n">
        <v>0.09</v>
      </c>
      <c r="Y219" t="n">
        <v>1</v>
      </c>
      <c r="Z219" t="n">
        <v>10</v>
      </c>
    </row>
    <row r="220">
      <c r="A220" t="n">
        <v>38</v>
      </c>
      <c r="B220" t="n">
        <v>125</v>
      </c>
      <c r="C220" t="inlineStr">
        <is>
          <t xml:space="preserve">CONCLUIDO	</t>
        </is>
      </c>
      <c r="D220" t="n">
        <v>13.9039</v>
      </c>
      <c r="E220" t="n">
        <v>7.19</v>
      </c>
      <c r="F220" t="n">
        <v>4.15</v>
      </c>
      <c r="G220" t="n">
        <v>41.52</v>
      </c>
      <c r="H220" t="n">
        <v>0.72</v>
      </c>
      <c r="I220" t="n">
        <v>6</v>
      </c>
      <c r="J220" t="n">
        <v>259.76</v>
      </c>
      <c r="K220" t="n">
        <v>58.47</v>
      </c>
      <c r="L220" t="n">
        <v>10.5</v>
      </c>
      <c r="M220" t="n">
        <v>4</v>
      </c>
      <c r="N220" t="n">
        <v>65.79000000000001</v>
      </c>
      <c r="O220" t="n">
        <v>32271.6</v>
      </c>
      <c r="P220" t="n">
        <v>61.03</v>
      </c>
      <c r="Q220" t="n">
        <v>203.56</v>
      </c>
      <c r="R220" t="n">
        <v>17.62</v>
      </c>
      <c r="S220" t="n">
        <v>13.05</v>
      </c>
      <c r="T220" t="n">
        <v>1985.4</v>
      </c>
      <c r="U220" t="n">
        <v>0.74</v>
      </c>
      <c r="V220" t="n">
        <v>0.9</v>
      </c>
      <c r="W220" t="n">
        <v>0.06</v>
      </c>
      <c r="X220" t="n">
        <v>0.11</v>
      </c>
      <c r="Y220" t="n">
        <v>1</v>
      </c>
      <c r="Z220" t="n">
        <v>10</v>
      </c>
    </row>
    <row r="221">
      <c r="A221" t="n">
        <v>39</v>
      </c>
      <c r="B221" t="n">
        <v>125</v>
      </c>
      <c r="C221" t="inlineStr">
        <is>
          <t xml:space="preserve">CONCLUIDO	</t>
        </is>
      </c>
      <c r="D221" t="n">
        <v>13.913</v>
      </c>
      <c r="E221" t="n">
        <v>7.19</v>
      </c>
      <c r="F221" t="n">
        <v>4.15</v>
      </c>
      <c r="G221" t="n">
        <v>41.47</v>
      </c>
      <c r="H221" t="n">
        <v>0.74</v>
      </c>
      <c r="I221" t="n">
        <v>6</v>
      </c>
      <c r="J221" t="n">
        <v>260.23</v>
      </c>
      <c r="K221" t="n">
        <v>58.47</v>
      </c>
      <c r="L221" t="n">
        <v>10.75</v>
      </c>
      <c r="M221" t="n">
        <v>4</v>
      </c>
      <c r="N221" t="n">
        <v>66</v>
      </c>
      <c r="O221" t="n">
        <v>32328.64</v>
      </c>
      <c r="P221" t="n">
        <v>60.59</v>
      </c>
      <c r="Q221" t="n">
        <v>203.57</v>
      </c>
      <c r="R221" t="n">
        <v>17.36</v>
      </c>
      <c r="S221" t="n">
        <v>13.05</v>
      </c>
      <c r="T221" t="n">
        <v>1852.61</v>
      </c>
      <c r="U221" t="n">
        <v>0.75</v>
      </c>
      <c r="V221" t="n">
        <v>0.9</v>
      </c>
      <c r="W221" t="n">
        <v>0.06</v>
      </c>
      <c r="X221" t="n">
        <v>0.11</v>
      </c>
      <c r="Y221" t="n">
        <v>1</v>
      </c>
      <c r="Z221" t="n">
        <v>10</v>
      </c>
    </row>
    <row r="222">
      <c r="A222" t="n">
        <v>40</v>
      </c>
      <c r="B222" t="n">
        <v>125</v>
      </c>
      <c r="C222" t="inlineStr">
        <is>
          <t xml:space="preserve">CONCLUIDO	</t>
        </is>
      </c>
      <c r="D222" t="n">
        <v>14.0663</v>
      </c>
      <c r="E222" t="n">
        <v>7.11</v>
      </c>
      <c r="F222" t="n">
        <v>4.12</v>
      </c>
      <c r="G222" t="n">
        <v>49.39</v>
      </c>
      <c r="H222" t="n">
        <v>0.75</v>
      </c>
      <c r="I222" t="n">
        <v>5</v>
      </c>
      <c r="J222" t="n">
        <v>260.69</v>
      </c>
      <c r="K222" t="n">
        <v>58.47</v>
      </c>
      <c r="L222" t="n">
        <v>11</v>
      </c>
      <c r="M222" t="n">
        <v>3</v>
      </c>
      <c r="N222" t="n">
        <v>66.20999999999999</v>
      </c>
      <c r="O222" t="n">
        <v>32385.75</v>
      </c>
      <c r="P222" t="n">
        <v>60.14</v>
      </c>
      <c r="Q222" t="n">
        <v>203.56</v>
      </c>
      <c r="R222" t="n">
        <v>16.39</v>
      </c>
      <c r="S222" t="n">
        <v>13.05</v>
      </c>
      <c r="T222" t="n">
        <v>1374.62</v>
      </c>
      <c r="U222" t="n">
        <v>0.8</v>
      </c>
      <c r="V222" t="n">
        <v>0.91</v>
      </c>
      <c r="W222" t="n">
        <v>0.06</v>
      </c>
      <c r="X222" t="n">
        <v>0.08</v>
      </c>
      <c r="Y222" t="n">
        <v>1</v>
      </c>
      <c r="Z222" t="n">
        <v>10</v>
      </c>
    </row>
    <row r="223">
      <c r="A223" t="n">
        <v>41</v>
      </c>
      <c r="B223" t="n">
        <v>125</v>
      </c>
      <c r="C223" t="inlineStr">
        <is>
          <t xml:space="preserve">CONCLUIDO	</t>
        </is>
      </c>
      <c r="D223" t="n">
        <v>14.0493</v>
      </c>
      <c r="E223" t="n">
        <v>7.12</v>
      </c>
      <c r="F223" t="n">
        <v>4.12</v>
      </c>
      <c r="G223" t="n">
        <v>49.5</v>
      </c>
      <c r="H223" t="n">
        <v>0.77</v>
      </c>
      <c r="I223" t="n">
        <v>5</v>
      </c>
      <c r="J223" t="n">
        <v>261.15</v>
      </c>
      <c r="K223" t="n">
        <v>58.47</v>
      </c>
      <c r="L223" t="n">
        <v>11.25</v>
      </c>
      <c r="M223" t="n">
        <v>3</v>
      </c>
      <c r="N223" t="n">
        <v>66.43000000000001</v>
      </c>
      <c r="O223" t="n">
        <v>32442.95</v>
      </c>
      <c r="P223" t="n">
        <v>60.3</v>
      </c>
      <c r="Q223" t="n">
        <v>203.56</v>
      </c>
      <c r="R223" t="n">
        <v>16.65</v>
      </c>
      <c r="S223" t="n">
        <v>13.05</v>
      </c>
      <c r="T223" t="n">
        <v>1506.04</v>
      </c>
      <c r="U223" t="n">
        <v>0.78</v>
      </c>
      <c r="V223" t="n">
        <v>0.91</v>
      </c>
      <c r="W223" t="n">
        <v>0.06</v>
      </c>
      <c r="X223" t="n">
        <v>0.08</v>
      </c>
      <c r="Y223" t="n">
        <v>1</v>
      </c>
      <c r="Z223" t="n">
        <v>10</v>
      </c>
    </row>
    <row r="224">
      <c r="A224" t="n">
        <v>42</v>
      </c>
      <c r="B224" t="n">
        <v>125</v>
      </c>
      <c r="C224" t="inlineStr">
        <is>
          <t xml:space="preserve">CONCLUIDO	</t>
        </is>
      </c>
      <c r="D224" t="n">
        <v>14.0636</v>
      </c>
      <c r="E224" t="n">
        <v>7.11</v>
      </c>
      <c r="F224" t="n">
        <v>4.12</v>
      </c>
      <c r="G224" t="n">
        <v>49.41</v>
      </c>
      <c r="H224" t="n">
        <v>0.78</v>
      </c>
      <c r="I224" t="n">
        <v>5</v>
      </c>
      <c r="J224" t="n">
        <v>261.62</v>
      </c>
      <c r="K224" t="n">
        <v>58.47</v>
      </c>
      <c r="L224" t="n">
        <v>11.5</v>
      </c>
      <c r="M224" t="n">
        <v>3</v>
      </c>
      <c r="N224" t="n">
        <v>66.64</v>
      </c>
      <c r="O224" t="n">
        <v>32500.22</v>
      </c>
      <c r="P224" t="n">
        <v>60.34</v>
      </c>
      <c r="Q224" t="n">
        <v>203.57</v>
      </c>
      <c r="R224" t="n">
        <v>16.4</v>
      </c>
      <c r="S224" t="n">
        <v>13.05</v>
      </c>
      <c r="T224" t="n">
        <v>1380.4</v>
      </c>
      <c r="U224" t="n">
        <v>0.8</v>
      </c>
      <c r="V224" t="n">
        <v>0.91</v>
      </c>
      <c r="W224" t="n">
        <v>0.06</v>
      </c>
      <c r="X224" t="n">
        <v>0.08</v>
      </c>
      <c r="Y224" t="n">
        <v>1</v>
      </c>
      <c r="Z224" t="n">
        <v>10</v>
      </c>
    </row>
    <row r="225">
      <c r="A225" t="n">
        <v>43</v>
      </c>
      <c r="B225" t="n">
        <v>125</v>
      </c>
      <c r="C225" t="inlineStr">
        <is>
          <t xml:space="preserve">CONCLUIDO	</t>
        </is>
      </c>
      <c r="D225" t="n">
        <v>14.0641</v>
      </c>
      <c r="E225" t="n">
        <v>7.11</v>
      </c>
      <c r="F225" t="n">
        <v>4.12</v>
      </c>
      <c r="G225" t="n">
        <v>49.41</v>
      </c>
      <c r="H225" t="n">
        <v>0.8</v>
      </c>
      <c r="I225" t="n">
        <v>5</v>
      </c>
      <c r="J225" t="n">
        <v>262.08</v>
      </c>
      <c r="K225" t="n">
        <v>58.47</v>
      </c>
      <c r="L225" t="n">
        <v>11.75</v>
      </c>
      <c r="M225" t="n">
        <v>3</v>
      </c>
      <c r="N225" t="n">
        <v>66.86</v>
      </c>
      <c r="O225" t="n">
        <v>32557.58</v>
      </c>
      <c r="P225" t="n">
        <v>60.28</v>
      </c>
      <c r="Q225" t="n">
        <v>203.59</v>
      </c>
      <c r="R225" t="n">
        <v>16.44</v>
      </c>
      <c r="S225" t="n">
        <v>13.05</v>
      </c>
      <c r="T225" t="n">
        <v>1398.76</v>
      </c>
      <c r="U225" t="n">
        <v>0.79</v>
      </c>
      <c r="V225" t="n">
        <v>0.91</v>
      </c>
      <c r="W225" t="n">
        <v>0.06</v>
      </c>
      <c r="X225" t="n">
        <v>0.08</v>
      </c>
      <c r="Y225" t="n">
        <v>1</v>
      </c>
      <c r="Z225" t="n">
        <v>10</v>
      </c>
    </row>
    <row r="226">
      <c r="A226" t="n">
        <v>44</v>
      </c>
      <c r="B226" t="n">
        <v>125</v>
      </c>
      <c r="C226" t="inlineStr">
        <is>
          <t xml:space="preserve">CONCLUIDO	</t>
        </is>
      </c>
      <c r="D226" t="n">
        <v>14.0658</v>
      </c>
      <c r="E226" t="n">
        <v>7.11</v>
      </c>
      <c r="F226" t="n">
        <v>4.12</v>
      </c>
      <c r="G226" t="n">
        <v>49.4</v>
      </c>
      <c r="H226" t="n">
        <v>0.8100000000000001</v>
      </c>
      <c r="I226" t="n">
        <v>5</v>
      </c>
      <c r="J226" t="n">
        <v>262.55</v>
      </c>
      <c r="K226" t="n">
        <v>58.47</v>
      </c>
      <c r="L226" t="n">
        <v>12</v>
      </c>
      <c r="M226" t="n">
        <v>3</v>
      </c>
      <c r="N226" t="n">
        <v>67.06999999999999</v>
      </c>
      <c r="O226" t="n">
        <v>32615.02</v>
      </c>
      <c r="P226" t="n">
        <v>60.24</v>
      </c>
      <c r="Q226" t="n">
        <v>203.57</v>
      </c>
      <c r="R226" t="n">
        <v>16.35</v>
      </c>
      <c r="S226" t="n">
        <v>13.05</v>
      </c>
      <c r="T226" t="n">
        <v>1354.67</v>
      </c>
      <c r="U226" t="n">
        <v>0.8</v>
      </c>
      <c r="V226" t="n">
        <v>0.91</v>
      </c>
      <c r="W226" t="n">
        <v>0.06</v>
      </c>
      <c r="X226" t="n">
        <v>0.08</v>
      </c>
      <c r="Y226" t="n">
        <v>1</v>
      </c>
      <c r="Z226" t="n">
        <v>10</v>
      </c>
    </row>
    <row r="227">
      <c r="A227" t="n">
        <v>45</v>
      </c>
      <c r="B227" t="n">
        <v>125</v>
      </c>
      <c r="C227" t="inlineStr">
        <is>
          <t xml:space="preserve">CONCLUIDO	</t>
        </is>
      </c>
      <c r="D227" t="n">
        <v>14.0928</v>
      </c>
      <c r="E227" t="n">
        <v>7.1</v>
      </c>
      <c r="F227" t="n">
        <v>4.1</v>
      </c>
      <c r="G227" t="n">
        <v>49.23</v>
      </c>
      <c r="H227" t="n">
        <v>0.83</v>
      </c>
      <c r="I227" t="n">
        <v>5</v>
      </c>
      <c r="J227" t="n">
        <v>263.01</v>
      </c>
      <c r="K227" t="n">
        <v>58.47</v>
      </c>
      <c r="L227" t="n">
        <v>12.25</v>
      </c>
      <c r="M227" t="n">
        <v>3</v>
      </c>
      <c r="N227" t="n">
        <v>67.29000000000001</v>
      </c>
      <c r="O227" t="n">
        <v>32672.53</v>
      </c>
      <c r="P227" t="n">
        <v>59.81</v>
      </c>
      <c r="Q227" t="n">
        <v>203.56</v>
      </c>
      <c r="R227" t="n">
        <v>15.91</v>
      </c>
      <c r="S227" t="n">
        <v>13.05</v>
      </c>
      <c r="T227" t="n">
        <v>1135.55</v>
      </c>
      <c r="U227" t="n">
        <v>0.82</v>
      </c>
      <c r="V227" t="n">
        <v>0.91</v>
      </c>
      <c r="W227" t="n">
        <v>0.06</v>
      </c>
      <c r="X227" t="n">
        <v>0.06</v>
      </c>
      <c r="Y227" t="n">
        <v>1</v>
      </c>
      <c r="Z227" t="n">
        <v>10</v>
      </c>
    </row>
    <row r="228">
      <c r="A228" t="n">
        <v>46</v>
      </c>
      <c r="B228" t="n">
        <v>125</v>
      </c>
      <c r="C228" t="inlineStr">
        <is>
          <t xml:space="preserve">CONCLUIDO	</t>
        </is>
      </c>
      <c r="D228" t="n">
        <v>14.0851</v>
      </c>
      <c r="E228" t="n">
        <v>7.1</v>
      </c>
      <c r="F228" t="n">
        <v>4.11</v>
      </c>
      <c r="G228" t="n">
        <v>49.28</v>
      </c>
      <c r="H228" t="n">
        <v>0.84</v>
      </c>
      <c r="I228" t="n">
        <v>5</v>
      </c>
      <c r="J228" t="n">
        <v>263.48</v>
      </c>
      <c r="K228" t="n">
        <v>58.47</v>
      </c>
      <c r="L228" t="n">
        <v>12.5</v>
      </c>
      <c r="M228" t="n">
        <v>3</v>
      </c>
      <c r="N228" t="n">
        <v>67.51000000000001</v>
      </c>
      <c r="O228" t="n">
        <v>32730.13</v>
      </c>
      <c r="P228" t="n">
        <v>59.82</v>
      </c>
      <c r="Q228" t="n">
        <v>203.56</v>
      </c>
      <c r="R228" t="n">
        <v>16.1</v>
      </c>
      <c r="S228" t="n">
        <v>13.05</v>
      </c>
      <c r="T228" t="n">
        <v>1231.74</v>
      </c>
      <c r="U228" t="n">
        <v>0.8100000000000001</v>
      </c>
      <c r="V228" t="n">
        <v>0.91</v>
      </c>
      <c r="W228" t="n">
        <v>0.06</v>
      </c>
      <c r="X228" t="n">
        <v>0.07000000000000001</v>
      </c>
      <c r="Y228" t="n">
        <v>1</v>
      </c>
      <c r="Z228" t="n">
        <v>10</v>
      </c>
    </row>
    <row r="229">
      <c r="A229" t="n">
        <v>47</v>
      </c>
      <c r="B229" t="n">
        <v>125</v>
      </c>
      <c r="C229" t="inlineStr">
        <is>
          <t xml:space="preserve">CONCLUIDO	</t>
        </is>
      </c>
      <c r="D229" t="n">
        <v>14.0471</v>
      </c>
      <c r="E229" t="n">
        <v>7.12</v>
      </c>
      <c r="F229" t="n">
        <v>4.13</v>
      </c>
      <c r="G229" t="n">
        <v>49.51</v>
      </c>
      <c r="H229" t="n">
        <v>0.86</v>
      </c>
      <c r="I229" t="n">
        <v>5</v>
      </c>
      <c r="J229" t="n">
        <v>263.95</v>
      </c>
      <c r="K229" t="n">
        <v>58.47</v>
      </c>
      <c r="L229" t="n">
        <v>12.75</v>
      </c>
      <c r="M229" t="n">
        <v>3</v>
      </c>
      <c r="N229" t="n">
        <v>67.72</v>
      </c>
      <c r="O229" t="n">
        <v>32787.82</v>
      </c>
      <c r="P229" t="n">
        <v>59.81</v>
      </c>
      <c r="Q229" t="n">
        <v>203.56</v>
      </c>
      <c r="R229" t="n">
        <v>16.79</v>
      </c>
      <c r="S229" t="n">
        <v>13.05</v>
      </c>
      <c r="T229" t="n">
        <v>1573.42</v>
      </c>
      <c r="U229" t="n">
        <v>0.78</v>
      </c>
      <c r="V229" t="n">
        <v>0.91</v>
      </c>
      <c r="W229" t="n">
        <v>0.06</v>
      </c>
      <c r="X229" t="n">
        <v>0.09</v>
      </c>
      <c r="Y229" t="n">
        <v>1</v>
      </c>
      <c r="Z229" t="n">
        <v>10</v>
      </c>
    </row>
    <row r="230">
      <c r="A230" t="n">
        <v>48</v>
      </c>
      <c r="B230" t="n">
        <v>125</v>
      </c>
      <c r="C230" t="inlineStr">
        <is>
          <t xml:space="preserve">CONCLUIDO	</t>
        </is>
      </c>
      <c r="D230" t="n">
        <v>14.0488</v>
      </c>
      <c r="E230" t="n">
        <v>7.12</v>
      </c>
      <c r="F230" t="n">
        <v>4.12</v>
      </c>
      <c r="G230" t="n">
        <v>49.5</v>
      </c>
      <c r="H230" t="n">
        <v>0.87</v>
      </c>
      <c r="I230" t="n">
        <v>5</v>
      </c>
      <c r="J230" t="n">
        <v>264.42</v>
      </c>
      <c r="K230" t="n">
        <v>58.47</v>
      </c>
      <c r="L230" t="n">
        <v>13</v>
      </c>
      <c r="M230" t="n">
        <v>3</v>
      </c>
      <c r="N230" t="n">
        <v>67.94</v>
      </c>
      <c r="O230" t="n">
        <v>32845.58</v>
      </c>
      <c r="P230" t="n">
        <v>59.51</v>
      </c>
      <c r="Q230" t="n">
        <v>203.57</v>
      </c>
      <c r="R230" t="n">
        <v>16.64</v>
      </c>
      <c r="S230" t="n">
        <v>13.05</v>
      </c>
      <c r="T230" t="n">
        <v>1500.83</v>
      </c>
      <c r="U230" t="n">
        <v>0.78</v>
      </c>
      <c r="V230" t="n">
        <v>0.91</v>
      </c>
      <c r="W230" t="n">
        <v>0.06</v>
      </c>
      <c r="X230" t="n">
        <v>0.08</v>
      </c>
      <c r="Y230" t="n">
        <v>1</v>
      </c>
      <c r="Z230" t="n">
        <v>10</v>
      </c>
    </row>
    <row r="231">
      <c r="A231" t="n">
        <v>49</v>
      </c>
      <c r="B231" t="n">
        <v>125</v>
      </c>
      <c r="C231" t="inlineStr">
        <is>
          <t xml:space="preserve">CONCLUIDO	</t>
        </is>
      </c>
      <c r="D231" t="n">
        <v>14.0554</v>
      </c>
      <c r="E231" t="n">
        <v>7.11</v>
      </c>
      <c r="F231" t="n">
        <v>4.12</v>
      </c>
      <c r="G231" t="n">
        <v>49.46</v>
      </c>
      <c r="H231" t="n">
        <v>0.89</v>
      </c>
      <c r="I231" t="n">
        <v>5</v>
      </c>
      <c r="J231" t="n">
        <v>264.89</v>
      </c>
      <c r="K231" t="n">
        <v>58.47</v>
      </c>
      <c r="L231" t="n">
        <v>13.25</v>
      </c>
      <c r="M231" t="n">
        <v>3</v>
      </c>
      <c r="N231" t="n">
        <v>68.16</v>
      </c>
      <c r="O231" t="n">
        <v>32903.43</v>
      </c>
      <c r="P231" t="n">
        <v>59.26</v>
      </c>
      <c r="Q231" t="n">
        <v>203.56</v>
      </c>
      <c r="R231" t="n">
        <v>16.61</v>
      </c>
      <c r="S231" t="n">
        <v>13.05</v>
      </c>
      <c r="T231" t="n">
        <v>1485.1</v>
      </c>
      <c r="U231" t="n">
        <v>0.79</v>
      </c>
      <c r="V231" t="n">
        <v>0.91</v>
      </c>
      <c r="W231" t="n">
        <v>0.06</v>
      </c>
      <c r="X231" t="n">
        <v>0.08</v>
      </c>
      <c r="Y231" t="n">
        <v>1</v>
      </c>
      <c r="Z231" t="n">
        <v>10</v>
      </c>
    </row>
    <row r="232">
      <c r="A232" t="n">
        <v>50</v>
      </c>
      <c r="B232" t="n">
        <v>125</v>
      </c>
      <c r="C232" t="inlineStr">
        <is>
          <t xml:space="preserve">CONCLUIDO	</t>
        </is>
      </c>
      <c r="D232" t="n">
        <v>14.04</v>
      </c>
      <c r="E232" t="n">
        <v>7.12</v>
      </c>
      <c r="F232" t="n">
        <v>4.13</v>
      </c>
      <c r="G232" t="n">
        <v>49.55</v>
      </c>
      <c r="H232" t="n">
        <v>0.91</v>
      </c>
      <c r="I232" t="n">
        <v>5</v>
      </c>
      <c r="J232" t="n">
        <v>265.36</v>
      </c>
      <c r="K232" t="n">
        <v>58.47</v>
      </c>
      <c r="L232" t="n">
        <v>13.5</v>
      </c>
      <c r="M232" t="n">
        <v>3</v>
      </c>
      <c r="N232" t="n">
        <v>68.38</v>
      </c>
      <c r="O232" t="n">
        <v>32961.36</v>
      </c>
      <c r="P232" t="n">
        <v>59.11</v>
      </c>
      <c r="Q232" t="n">
        <v>203.56</v>
      </c>
      <c r="R232" t="n">
        <v>16.88</v>
      </c>
      <c r="S232" t="n">
        <v>13.05</v>
      </c>
      <c r="T232" t="n">
        <v>1618.31</v>
      </c>
      <c r="U232" t="n">
        <v>0.77</v>
      </c>
      <c r="V232" t="n">
        <v>0.9</v>
      </c>
      <c r="W232" t="n">
        <v>0.06</v>
      </c>
      <c r="X232" t="n">
        <v>0.09</v>
      </c>
      <c r="Y232" t="n">
        <v>1</v>
      </c>
      <c r="Z232" t="n">
        <v>10</v>
      </c>
    </row>
    <row r="233">
      <c r="A233" t="n">
        <v>51</v>
      </c>
      <c r="B233" t="n">
        <v>125</v>
      </c>
      <c r="C233" t="inlineStr">
        <is>
          <t xml:space="preserve">CONCLUIDO	</t>
        </is>
      </c>
      <c r="D233" t="n">
        <v>14.0515</v>
      </c>
      <c r="E233" t="n">
        <v>7.12</v>
      </c>
      <c r="F233" t="n">
        <v>4.12</v>
      </c>
      <c r="G233" t="n">
        <v>49.48</v>
      </c>
      <c r="H233" t="n">
        <v>0.92</v>
      </c>
      <c r="I233" t="n">
        <v>5</v>
      </c>
      <c r="J233" t="n">
        <v>265.83</v>
      </c>
      <c r="K233" t="n">
        <v>58.47</v>
      </c>
      <c r="L233" t="n">
        <v>13.75</v>
      </c>
      <c r="M233" t="n">
        <v>3</v>
      </c>
      <c r="N233" t="n">
        <v>68.59999999999999</v>
      </c>
      <c r="O233" t="n">
        <v>33019.37</v>
      </c>
      <c r="P233" t="n">
        <v>58.81</v>
      </c>
      <c r="Q233" t="n">
        <v>203.56</v>
      </c>
      <c r="R233" t="n">
        <v>16.61</v>
      </c>
      <c r="S233" t="n">
        <v>13.05</v>
      </c>
      <c r="T233" t="n">
        <v>1483.65</v>
      </c>
      <c r="U233" t="n">
        <v>0.79</v>
      </c>
      <c r="V233" t="n">
        <v>0.91</v>
      </c>
      <c r="W233" t="n">
        <v>0.06</v>
      </c>
      <c r="X233" t="n">
        <v>0.08</v>
      </c>
      <c r="Y233" t="n">
        <v>1</v>
      </c>
      <c r="Z233" t="n">
        <v>10</v>
      </c>
    </row>
    <row r="234">
      <c r="A234" t="n">
        <v>52</v>
      </c>
      <c r="B234" t="n">
        <v>125</v>
      </c>
      <c r="C234" t="inlineStr">
        <is>
          <t xml:space="preserve">CONCLUIDO	</t>
        </is>
      </c>
      <c r="D234" t="n">
        <v>14.2012</v>
      </c>
      <c r="E234" t="n">
        <v>7.04</v>
      </c>
      <c r="F234" t="n">
        <v>4.1</v>
      </c>
      <c r="G234" t="n">
        <v>61.44</v>
      </c>
      <c r="H234" t="n">
        <v>0.9399999999999999</v>
      </c>
      <c r="I234" t="n">
        <v>4</v>
      </c>
      <c r="J234" t="n">
        <v>266.3</v>
      </c>
      <c r="K234" t="n">
        <v>58.47</v>
      </c>
      <c r="L234" t="n">
        <v>14</v>
      </c>
      <c r="M234" t="n">
        <v>2</v>
      </c>
      <c r="N234" t="n">
        <v>68.81999999999999</v>
      </c>
      <c r="O234" t="n">
        <v>33077.47</v>
      </c>
      <c r="P234" t="n">
        <v>58.15</v>
      </c>
      <c r="Q234" t="n">
        <v>203.56</v>
      </c>
      <c r="R234" t="n">
        <v>15.68</v>
      </c>
      <c r="S234" t="n">
        <v>13.05</v>
      </c>
      <c r="T234" t="n">
        <v>1024.89</v>
      </c>
      <c r="U234" t="n">
        <v>0.83</v>
      </c>
      <c r="V234" t="n">
        <v>0.91</v>
      </c>
      <c r="W234" t="n">
        <v>0.06</v>
      </c>
      <c r="X234" t="n">
        <v>0.06</v>
      </c>
      <c r="Y234" t="n">
        <v>1</v>
      </c>
      <c r="Z234" t="n">
        <v>10</v>
      </c>
    </row>
    <row r="235">
      <c r="A235" t="n">
        <v>53</v>
      </c>
      <c r="B235" t="n">
        <v>125</v>
      </c>
      <c r="C235" t="inlineStr">
        <is>
          <t xml:space="preserve">CONCLUIDO	</t>
        </is>
      </c>
      <c r="D235" t="n">
        <v>14.2219</v>
      </c>
      <c r="E235" t="n">
        <v>7.03</v>
      </c>
      <c r="F235" t="n">
        <v>4.09</v>
      </c>
      <c r="G235" t="n">
        <v>61.28</v>
      </c>
      <c r="H235" t="n">
        <v>0.95</v>
      </c>
      <c r="I235" t="n">
        <v>4</v>
      </c>
      <c r="J235" t="n">
        <v>266.77</v>
      </c>
      <c r="K235" t="n">
        <v>58.47</v>
      </c>
      <c r="L235" t="n">
        <v>14.25</v>
      </c>
      <c r="M235" t="n">
        <v>2</v>
      </c>
      <c r="N235" t="n">
        <v>69.04000000000001</v>
      </c>
      <c r="O235" t="n">
        <v>33135.65</v>
      </c>
      <c r="P235" t="n">
        <v>57.93</v>
      </c>
      <c r="Q235" t="n">
        <v>203.56</v>
      </c>
      <c r="R235" t="n">
        <v>15.31</v>
      </c>
      <c r="S235" t="n">
        <v>13.05</v>
      </c>
      <c r="T235" t="n">
        <v>838.0599999999999</v>
      </c>
      <c r="U235" t="n">
        <v>0.85</v>
      </c>
      <c r="V235" t="n">
        <v>0.91</v>
      </c>
      <c r="W235" t="n">
        <v>0.06</v>
      </c>
      <c r="X235" t="n">
        <v>0.05</v>
      </c>
      <c r="Y235" t="n">
        <v>1</v>
      </c>
      <c r="Z235" t="n">
        <v>10</v>
      </c>
    </row>
    <row r="236">
      <c r="A236" t="n">
        <v>54</v>
      </c>
      <c r="B236" t="n">
        <v>125</v>
      </c>
      <c r="C236" t="inlineStr">
        <is>
          <t xml:space="preserve">CONCLUIDO	</t>
        </is>
      </c>
      <c r="D236" t="n">
        <v>14.2248</v>
      </c>
      <c r="E236" t="n">
        <v>7.03</v>
      </c>
      <c r="F236" t="n">
        <v>4.08</v>
      </c>
      <c r="G236" t="n">
        <v>61.26</v>
      </c>
      <c r="H236" t="n">
        <v>0.97</v>
      </c>
      <c r="I236" t="n">
        <v>4</v>
      </c>
      <c r="J236" t="n">
        <v>267.24</v>
      </c>
      <c r="K236" t="n">
        <v>58.47</v>
      </c>
      <c r="L236" t="n">
        <v>14.5</v>
      </c>
      <c r="M236" t="n">
        <v>2</v>
      </c>
      <c r="N236" t="n">
        <v>69.27</v>
      </c>
      <c r="O236" t="n">
        <v>33193.92</v>
      </c>
      <c r="P236" t="n">
        <v>57.87</v>
      </c>
      <c r="Q236" t="n">
        <v>203.56</v>
      </c>
      <c r="R236" t="n">
        <v>15.38</v>
      </c>
      <c r="S236" t="n">
        <v>13.05</v>
      </c>
      <c r="T236" t="n">
        <v>874.0700000000001</v>
      </c>
      <c r="U236" t="n">
        <v>0.85</v>
      </c>
      <c r="V236" t="n">
        <v>0.91</v>
      </c>
      <c r="W236" t="n">
        <v>0.06</v>
      </c>
      <c r="X236" t="n">
        <v>0.04</v>
      </c>
      <c r="Y236" t="n">
        <v>1</v>
      </c>
      <c r="Z236" t="n">
        <v>10</v>
      </c>
    </row>
    <row r="237">
      <c r="A237" t="n">
        <v>55</v>
      </c>
      <c r="B237" t="n">
        <v>125</v>
      </c>
      <c r="C237" t="inlineStr">
        <is>
          <t xml:space="preserve">CONCLUIDO	</t>
        </is>
      </c>
      <c r="D237" t="n">
        <v>14.2051</v>
      </c>
      <c r="E237" t="n">
        <v>7.04</v>
      </c>
      <c r="F237" t="n">
        <v>4.09</v>
      </c>
      <c r="G237" t="n">
        <v>61.41</v>
      </c>
      <c r="H237" t="n">
        <v>0.98</v>
      </c>
      <c r="I237" t="n">
        <v>4</v>
      </c>
      <c r="J237" t="n">
        <v>267.71</v>
      </c>
      <c r="K237" t="n">
        <v>58.47</v>
      </c>
      <c r="L237" t="n">
        <v>14.75</v>
      </c>
      <c r="M237" t="n">
        <v>2</v>
      </c>
      <c r="N237" t="n">
        <v>69.48999999999999</v>
      </c>
      <c r="O237" t="n">
        <v>33252.27</v>
      </c>
      <c r="P237" t="n">
        <v>57.96</v>
      </c>
      <c r="Q237" t="n">
        <v>203.56</v>
      </c>
      <c r="R237" t="n">
        <v>15.69</v>
      </c>
      <c r="S237" t="n">
        <v>13.05</v>
      </c>
      <c r="T237" t="n">
        <v>1027.99</v>
      </c>
      <c r="U237" t="n">
        <v>0.83</v>
      </c>
      <c r="V237" t="n">
        <v>0.91</v>
      </c>
      <c r="W237" t="n">
        <v>0.06</v>
      </c>
      <c r="X237" t="n">
        <v>0.05</v>
      </c>
      <c r="Y237" t="n">
        <v>1</v>
      </c>
      <c r="Z237" t="n">
        <v>10</v>
      </c>
    </row>
    <row r="238">
      <c r="A238" t="n">
        <v>56</v>
      </c>
      <c r="B238" t="n">
        <v>125</v>
      </c>
      <c r="C238" t="inlineStr">
        <is>
          <t xml:space="preserve">CONCLUIDO	</t>
        </is>
      </c>
      <c r="D238" t="n">
        <v>14.1928</v>
      </c>
      <c r="E238" t="n">
        <v>7.05</v>
      </c>
      <c r="F238" t="n">
        <v>4.1</v>
      </c>
      <c r="G238" t="n">
        <v>61.5</v>
      </c>
      <c r="H238" t="n">
        <v>1</v>
      </c>
      <c r="I238" t="n">
        <v>4</v>
      </c>
      <c r="J238" t="n">
        <v>268.19</v>
      </c>
      <c r="K238" t="n">
        <v>58.47</v>
      </c>
      <c r="L238" t="n">
        <v>15</v>
      </c>
      <c r="M238" t="n">
        <v>2</v>
      </c>
      <c r="N238" t="n">
        <v>69.70999999999999</v>
      </c>
      <c r="O238" t="n">
        <v>33310.7</v>
      </c>
      <c r="P238" t="n">
        <v>58.02</v>
      </c>
      <c r="Q238" t="n">
        <v>203.56</v>
      </c>
      <c r="R238" t="n">
        <v>15.9</v>
      </c>
      <c r="S238" t="n">
        <v>13.05</v>
      </c>
      <c r="T238" t="n">
        <v>1135.36</v>
      </c>
      <c r="U238" t="n">
        <v>0.82</v>
      </c>
      <c r="V238" t="n">
        <v>0.91</v>
      </c>
      <c r="W238" t="n">
        <v>0.06</v>
      </c>
      <c r="X238" t="n">
        <v>0.06</v>
      </c>
      <c r="Y238" t="n">
        <v>1</v>
      </c>
      <c r="Z238" t="n">
        <v>10</v>
      </c>
    </row>
    <row r="239">
      <c r="A239" t="n">
        <v>57</v>
      </c>
      <c r="B239" t="n">
        <v>125</v>
      </c>
      <c r="C239" t="inlineStr">
        <is>
          <t xml:space="preserve">CONCLUIDO	</t>
        </is>
      </c>
      <c r="D239" t="n">
        <v>14.1967</v>
      </c>
      <c r="E239" t="n">
        <v>7.04</v>
      </c>
      <c r="F239" t="n">
        <v>4.1</v>
      </c>
      <c r="G239" t="n">
        <v>61.47</v>
      </c>
      <c r="H239" t="n">
        <v>1.01</v>
      </c>
      <c r="I239" t="n">
        <v>4</v>
      </c>
      <c r="J239" t="n">
        <v>268.66</v>
      </c>
      <c r="K239" t="n">
        <v>58.47</v>
      </c>
      <c r="L239" t="n">
        <v>15.25</v>
      </c>
      <c r="M239" t="n">
        <v>2</v>
      </c>
      <c r="N239" t="n">
        <v>69.94</v>
      </c>
      <c r="O239" t="n">
        <v>33369.22</v>
      </c>
      <c r="P239" t="n">
        <v>57.9</v>
      </c>
      <c r="Q239" t="n">
        <v>203.56</v>
      </c>
      <c r="R239" t="n">
        <v>15.83</v>
      </c>
      <c r="S239" t="n">
        <v>13.05</v>
      </c>
      <c r="T239" t="n">
        <v>1100.7</v>
      </c>
      <c r="U239" t="n">
        <v>0.82</v>
      </c>
      <c r="V239" t="n">
        <v>0.91</v>
      </c>
      <c r="W239" t="n">
        <v>0.06</v>
      </c>
      <c r="X239" t="n">
        <v>0.06</v>
      </c>
      <c r="Y239" t="n">
        <v>1</v>
      </c>
      <c r="Z239" t="n">
        <v>10</v>
      </c>
    </row>
    <row r="240">
      <c r="A240" t="n">
        <v>58</v>
      </c>
      <c r="B240" t="n">
        <v>125</v>
      </c>
      <c r="C240" t="inlineStr">
        <is>
          <t xml:space="preserve">CONCLUIDO	</t>
        </is>
      </c>
      <c r="D240" t="n">
        <v>14.1911</v>
      </c>
      <c r="E240" t="n">
        <v>7.05</v>
      </c>
      <c r="F240" t="n">
        <v>4.1</v>
      </c>
      <c r="G240" t="n">
        <v>61.51</v>
      </c>
      <c r="H240" t="n">
        <v>1.03</v>
      </c>
      <c r="I240" t="n">
        <v>4</v>
      </c>
      <c r="J240" t="n">
        <v>269.14</v>
      </c>
      <c r="K240" t="n">
        <v>58.47</v>
      </c>
      <c r="L240" t="n">
        <v>15.5</v>
      </c>
      <c r="M240" t="n">
        <v>2</v>
      </c>
      <c r="N240" t="n">
        <v>70.16</v>
      </c>
      <c r="O240" t="n">
        <v>33427.83</v>
      </c>
      <c r="P240" t="n">
        <v>57.85</v>
      </c>
      <c r="Q240" t="n">
        <v>203.56</v>
      </c>
      <c r="R240" t="n">
        <v>15.91</v>
      </c>
      <c r="S240" t="n">
        <v>13.05</v>
      </c>
      <c r="T240" t="n">
        <v>1138.75</v>
      </c>
      <c r="U240" t="n">
        <v>0.82</v>
      </c>
      <c r="V240" t="n">
        <v>0.91</v>
      </c>
      <c r="W240" t="n">
        <v>0.06</v>
      </c>
      <c r="X240" t="n">
        <v>0.06</v>
      </c>
      <c r="Y240" t="n">
        <v>1</v>
      </c>
      <c r="Z240" t="n">
        <v>10</v>
      </c>
    </row>
    <row r="241">
      <c r="A241" t="n">
        <v>59</v>
      </c>
      <c r="B241" t="n">
        <v>125</v>
      </c>
      <c r="C241" t="inlineStr">
        <is>
          <t xml:space="preserve">CONCLUIDO	</t>
        </is>
      </c>
      <c r="D241" t="n">
        <v>14.1939</v>
      </c>
      <c r="E241" t="n">
        <v>7.05</v>
      </c>
      <c r="F241" t="n">
        <v>4.1</v>
      </c>
      <c r="G241" t="n">
        <v>61.49</v>
      </c>
      <c r="H241" t="n">
        <v>1.04</v>
      </c>
      <c r="I241" t="n">
        <v>4</v>
      </c>
      <c r="J241" t="n">
        <v>269.61</v>
      </c>
      <c r="K241" t="n">
        <v>58.47</v>
      </c>
      <c r="L241" t="n">
        <v>15.75</v>
      </c>
      <c r="M241" t="n">
        <v>2</v>
      </c>
      <c r="N241" t="n">
        <v>70.39</v>
      </c>
      <c r="O241" t="n">
        <v>33486.53</v>
      </c>
      <c r="P241" t="n">
        <v>57.77</v>
      </c>
      <c r="Q241" t="n">
        <v>203.56</v>
      </c>
      <c r="R241" t="n">
        <v>15.88</v>
      </c>
      <c r="S241" t="n">
        <v>13.05</v>
      </c>
      <c r="T241" t="n">
        <v>1124.34</v>
      </c>
      <c r="U241" t="n">
        <v>0.82</v>
      </c>
      <c r="V241" t="n">
        <v>0.91</v>
      </c>
      <c r="W241" t="n">
        <v>0.06</v>
      </c>
      <c r="X241" t="n">
        <v>0.06</v>
      </c>
      <c r="Y241" t="n">
        <v>1</v>
      </c>
      <c r="Z241" t="n">
        <v>10</v>
      </c>
    </row>
    <row r="242">
      <c r="A242" t="n">
        <v>60</v>
      </c>
      <c r="B242" t="n">
        <v>125</v>
      </c>
      <c r="C242" t="inlineStr">
        <is>
          <t xml:space="preserve">CONCLUIDO	</t>
        </is>
      </c>
      <c r="D242" t="n">
        <v>14.1956</v>
      </c>
      <c r="E242" t="n">
        <v>7.04</v>
      </c>
      <c r="F242" t="n">
        <v>4.1</v>
      </c>
      <c r="G242" t="n">
        <v>61.48</v>
      </c>
      <c r="H242" t="n">
        <v>1.05</v>
      </c>
      <c r="I242" t="n">
        <v>4</v>
      </c>
      <c r="J242" t="n">
        <v>270.09</v>
      </c>
      <c r="K242" t="n">
        <v>58.47</v>
      </c>
      <c r="L242" t="n">
        <v>16</v>
      </c>
      <c r="M242" t="n">
        <v>2</v>
      </c>
      <c r="N242" t="n">
        <v>70.62</v>
      </c>
      <c r="O242" t="n">
        <v>33545.31</v>
      </c>
      <c r="P242" t="n">
        <v>57.65</v>
      </c>
      <c r="Q242" t="n">
        <v>203.56</v>
      </c>
      <c r="R242" t="n">
        <v>15.8</v>
      </c>
      <c r="S242" t="n">
        <v>13.05</v>
      </c>
      <c r="T242" t="n">
        <v>1084.46</v>
      </c>
      <c r="U242" t="n">
        <v>0.83</v>
      </c>
      <c r="V242" t="n">
        <v>0.91</v>
      </c>
      <c r="W242" t="n">
        <v>0.06</v>
      </c>
      <c r="X242" t="n">
        <v>0.06</v>
      </c>
      <c r="Y242" t="n">
        <v>1</v>
      </c>
      <c r="Z242" t="n">
        <v>10</v>
      </c>
    </row>
    <row r="243">
      <c r="A243" t="n">
        <v>61</v>
      </c>
      <c r="B243" t="n">
        <v>125</v>
      </c>
      <c r="C243" t="inlineStr">
        <is>
          <t xml:space="preserve">CONCLUIDO	</t>
        </is>
      </c>
      <c r="D243" t="n">
        <v>14.2158</v>
      </c>
      <c r="E243" t="n">
        <v>7.03</v>
      </c>
      <c r="F243" t="n">
        <v>4.09</v>
      </c>
      <c r="G243" t="n">
        <v>61.33</v>
      </c>
      <c r="H243" t="n">
        <v>1.07</v>
      </c>
      <c r="I243" t="n">
        <v>4</v>
      </c>
      <c r="J243" t="n">
        <v>270.57</v>
      </c>
      <c r="K243" t="n">
        <v>58.47</v>
      </c>
      <c r="L243" t="n">
        <v>16.25</v>
      </c>
      <c r="M243" t="n">
        <v>2</v>
      </c>
      <c r="N243" t="n">
        <v>70.84</v>
      </c>
      <c r="O243" t="n">
        <v>33604.17</v>
      </c>
      <c r="P243" t="n">
        <v>57.35</v>
      </c>
      <c r="Q243" t="n">
        <v>203.56</v>
      </c>
      <c r="R243" t="n">
        <v>15.44</v>
      </c>
      <c r="S243" t="n">
        <v>13.05</v>
      </c>
      <c r="T243" t="n">
        <v>905.52</v>
      </c>
      <c r="U243" t="n">
        <v>0.85</v>
      </c>
      <c r="V243" t="n">
        <v>0.91</v>
      </c>
      <c r="W243" t="n">
        <v>0.06</v>
      </c>
      <c r="X243" t="n">
        <v>0.05</v>
      </c>
      <c r="Y243" t="n">
        <v>1</v>
      </c>
      <c r="Z243" t="n">
        <v>10</v>
      </c>
    </row>
    <row r="244">
      <c r="A244" t="n">
        <v>62</v>
      </c>
      <c r="B244" t="n">
        <v>125</v>
      </c>
      <c r="C244" t="inlineStr">
        <is>
          <t xml:space="preserve">CONCLUIDO	</t>
        </is>
      </c>
      <c r="D244" t="n">
        <v>14.2163</v>
      </c>
      <c r="E244" t="n">
        <v>7.03</v>
      </c>
      <c r="F244" t="n">
        <v>4.09</v>
      </c>
      <c r="G244" t="n">
        <v>61.33</v>
      </c>
      <c r="H244" t="n">
        <v>1.08</v>
      </c>
      <c r="I244" t="n">
        <v>4</v>
      </c>
      <c r="J244" t="n">
        <v>271.05</v>
      </c>
      <c r="K244" t="n">
        <v>58.47</v>
      </c>
      <c r="L244" t="n">
        <v>16.5</v>
      </c>
      <c r="M244" t="n">
        <v>2</v>
      </c>
      <c r="N244" t="n">
        <v>71.06999999999999</v>
      </c>
      <c r="O244" t="n">
        <v>33663.13</v>
      </c>
      <c r="P244" t="n">
        <v>57.18</v>
      </c>
      <c r="Q244" t="n">
        <v>203.56</v>
      </c>
      <c r="R244" t="n">
        <v>15.52</v>
      </c>
      <c r="S244" t="n">
        <v>13.05</v>
      </c>
      <c r="T244" t="n">
        <v>942.92</v>
      </c>
      <c r="U244" t="n">
        <v>0.84</v>
      </c>
      <c r="V244" t="n">
        <v>0.91</v>
      </c>
      <c r="W244" t="n">
        <v>0.06</v>
      </c>
      <c r="X244" t="n">
        <v>0.05</v>
      </c>
      <c r="Y244" t="n">
        <v>1</v>
      </c>
      <c r="Z244" t="n">
        <v>10</v>
      </c>
    </row>
    <row r="245">
      <c r="A245" t="n">
        <v>63</v>
      </c>
      <c r="B245" t="n">
        <v>125</v>
      </c>
      <c r="C245" t="inlineStr">
        <is>
          <t xml:space="preserve">CONCLUIDO	</t>
        </is>
      </c>
      <c r="D245" t="n">
        <v>14.2012</v>
      </c>
      <c r="E245" t="n">
        <v>7.04</v>
      </c>
      <c r="F245" t="n">
        <v>4.1</v>
      </c>
      <c r="G245" t="n">
        <v>61.44</v>
      </c>
      <c r="H245" t="n">
        <v>1.1</v>
      </c>
      <c r="I245" t="n">
        <v>4</v>
      </c>
      <c r="J245" t="n">
        <v>271.52</v>
      </c>
      <c r="K245" t="n">
        <v>58.47</v>
      </c>
      <c r="L245" t="n">
        <v>16.75</v>
      </c>
      <c r="M245" t="n">
        <v>2</v>
      </c>
      <c r="N245" t="n">
        <v>71.3</v>
      </c>
      <c r="O245" t="n">
        <v>33722.17</v>
      </c>
      <c r="P245" t="n">
        <v>57.33</v>
      </c>
      <c r="Q245" t="n">
        <v>203.56</v>
      </c>
      <c r="R245" t="n">
        <v>15.76</v>
      </c>
      <c r="S245" t="n">
        <v>13.05</v>
      </c>
      <c r="T245" t="n">
        <v>1065.56</v>
      </c>
      <c r="U245" t="n">
        <v>0.83</v>
      </c>
      <c r="V245" t="n">
        <v>0.91</v>
      </c>
      <c r="W245" t="n">
        <v>0.06</v>
      </c>
      <c r="X245" t="n">
        <v>0.06</v>
      </c>
      <c r="Y245" t="n">
        <v>1</v>
      </c>
      <c r="Z245" t="n">
        <v>10</v>
      </c>
    </row>
    <row r="246">
      <c r="A246" t="n">
        <v>64</v>
      </c>
      <c r="B246" t="n">
        <v>125</v>
      </c>
      <c r="C246" t="inlineStr">
        <is>
          <t xml:space="preserve">CONCLUIDO	</t>
        </is>
      </c>
      <c r="D246" t="n">
        <v>14.1822</v>
      </c>
      <c r="E246" t="n">
        <v>7.05</v>
      </c>
      <c r="F246" t="n">
        <v>4.11</v>
      </c>
      <c r="G246" t="n">
        <v>61.58</v>
      </c>
      <c r="H246" t="n">
        <v>1.11</v>
      </c>
      <c r="I246" t="n">
        <v>4</v>
      </c>
      <c r="J246" t="n">
        <v>272</v>
      </c>
      <c r="K246" t="n">
        <v>58.47</v>
      </c>
      <c r="L246" t="n">
        <v>17</v>
      </c>
      <c r="M246" t="n">
        <v>2</v>
      </c>
      <c r="N246" t="n">
        <v>71.53</v>
      </c>
      <c r="O246" t="n">
        <v>33781.3</v>
      </c>
      <c r="P246" t="n">
        <v>57.33</v>
      </c>
      <c r="Q246" t="n">
        <v>203.57</v>
      </c>
      <c r="R246" t="n">
        <v>16.08</v>
      </c>
      <c r="S246" t="n">
        <v>13.05</v>
      </c>
      <c r="T246" t="n">
        <v>1224.2</v>
      </c>
      <c r="U246" t="n">
        <v>0.8100000000000001</v>
      </c>
      <c r="V246" t="n">
        <v>0.91</v>
      </c>
      <c r="W246" t="n">
        <v>0.06</v>
      </c>
      <c r="X246" t="n">
        <v>0.06</v>
      </c>
      <c r="Y246" t="n">
        <v>1</v>
      </c>
      <c r="Z246" t="n">
        <v>10</v>
      </c>
    </row>
    <row r="247">
      <c r="A247" t="n">
        <v>65</v>
      </c>
      <c r="B247" t="n">
        <v>125</v>
      </c>
      <c r="C247" t="inlineStr">
        <is>
          <t xml:space="preserve">CONCLUIDO	</t>
        </is>
      </c>
      <c r="D247" t="n">
        <v>14.1878</v>
      </c>
      <c r="E247" t="n">
        <v>7.05</v>
      </c>
      <c r="F247" t="n">
        <v>4.1</v>
      </c>
      <c r="G247" t="n">
        <v>61.54</v>
      </c>
      <c r="H247" t="n">
        <v>1.13</v>
      </c>
      <c r="I247" t="n">
        <v>4</v>
      </c>
      <c r="J247" t="n">
        <v>272.48</v>
      </c>
      <c r="K247" t="n">
        <v>58.47</v>
      </c>
      <c r="L247" t="n">
        <v>17.25</v>
      </c>
      <c r="M247" t="n">
        <v>2</v>
      </c>
      <c r="N247" t="n">
        <v>71.76000000000001</v>
      </c>
      <c r="O247" t="n">
        <v>33840.65</v>
      </c>
      <c r="P247" t="n">
        <v>56.96</v>
      </c>
      <c r="Q247" t="n">
        <v>203.56</v>
      </c>
      <c r="R247" t="n">
        <v>15.98</v>
      </c>
      <c r="S247" t="n">
        <v>13.05</v>
      </c>
      <c r="T247" t="n">
        <v>1176.56</v>
      </c>
      <c r="U247" t="n">
        <v>0.82</v>
      </c>
      <c r="V247" t="n">
        <v>0.91</v>
      </c>
      <c r="W247" t="n">
        <v>0.06</v>
      </c>
      <c r="X247" t="n">
        <v>0.06</v>
      </c>
      <c r="Y247" t="n">
        <v>1</v>
      </c>
      <c r="Z247" t="n">
        <v>10</v>
      </c>
    </row>
    <row r="248">
      <c r="A248" t="n">
        <v>66</v>
      </c>
      <c r="B248" t="n">
        <v>125</v>
      </c>
      <c r="C248" t="inlineStr">
        <is>
          <t xml:space="preserve">CONCLUIDO	</t>
        </is>
      </c>
      <c r="D248" t="n">
        <v>14.1878</v>
      </c>
      <c r="E248" t="n">
        <v>7.05</v>
      </c>
      <c r="F248" t="n">
        <v>4.1</v>
      </c>
      <c r="G248" t="n">
        <v>61.54</v>
      </c>
      <c r="H248" t="n">
        <v>1.14</v>
      </c>
      <c r="I248" t="n">
        <v>4</v>
      </c>
      <c r="J248" t="n">
        <v>272.97</v>
      </c>
      <c r="K248" t="n">
        <v>58.47</v>
      </c>
      <c r="L248" t="n">
        <v>17.5</v>
      </c>
      <c r="M248" t="n">
        <v>2</v>
      </c>
      <c r="N248" t="n">
        <v>71.98999999999999</v>
      </c>
      <c r="O248" t="n">
        <v>33899.96</v>
      </c>
      <c r="P248" t="n">
        <v>56.78</v>
      </c>
      <c r="Q248" t="n">
        <v>203.56</v>
      </c>
      <c r="R248" t="n">
        <v>15.98</v>
      </c>
      <c r="S248" t="n">
        <v>13.05</v>
      </c>
      <c r="T248" t="n">
        <v>1173.43</v>
      </c>
      <c r="U248" t="n">
        <v>0.82</v>
      </c>
      <c r="V248" t="n">
        <v>0.91</v>
      </c>
      <c r="W248" t="n">
        <v>0.06</v>
      </c>
      <c r="X248" t="n">
        <v>0.06</v>
      </c>
      <c r="Y248" t="n">
        <v>1</v>
      </c>
      <c r="Z248" t="n">
        <v>10</v>
      </c>
    </row>
    <row r="249">
      <c r="A249" t="n">
        <v>67</v>
      </c>
      <c r="B249" t="n">
        <v>125</v>
      </c>
      <c r="C249" t="inlineStr">
        <is>
          <t xml:space="preserve">CONCLUIDO	</t>
        </is>
      </c>
      <c r="D249" t="n">
        <v>14.1889</v>
      </c>
      <c r="E249" t="n">
        <v>7.05</v>
      </c>
      <c r="F249" t="n">
        <v>4.1</v>
      </c>
      <c r="G249" t="n">
        <v>61.53</v>
      </c>
      <c r="H249" t="n">
        <v>1.16</v>
      </c>
      <c r="I249" t="n">
        <v>4</v>
      </c>
      <c r="J249" t="n">
        <v>273.45</v>
      </c>
      <c r="K249" t="n">
        <v>58.47</v>
      </c>
      <c r="L249" t="n">
        <v>17.75</v>
      </c>
      <c r="M249" t="n">
        <v>2</v>
      </c>
      <c r="N249" t="n">
        <v>72.22</v>
      </c>
      <c r="O249" t="n">
        <v>33959.36</v>
      </c>
      <c r="P249" t="n">
        <v>56.51</v>
      </c>
      <c r="Q249" t="n">
        <v>203.56</v>
      </c>
      <c r="R249" t="n">
        <v>15.96</v>
      </c>
      <c r="S249" t="n">
        <v>13.05</v>
      </c>
      <c r="T249" t="n">
        <v>1164.54</v>
      </c>
      <c r="U249" t="n">
        <v>0.82</v>
      </c>
      <c r="V249" t="n">
        <v>0.91</v>
      </c>
      <c r="W249" t="n">
        <v>0.06</v>
      </c>
      <c r="X249" t="n">
        <v>0.06</v>
      </c>
      <c r="Y249" t="n">
        <v>1</v>
      </c>
      <c r="Z249" t="n">
        <v>10</v>
      </c>
    </row>
    <row r="250">
      <c r="A250" t="n">
        <v>68</v>
      </c>
      <c r="B250" t="n">
        <v>125</v>
      </c>
      <c r="C250" t="inlineStr">
        <is>
          <t xml:space="preserve">CONCLUIDO	</t>
        </is>
      </c>
      <c r="D250" t="n">
        <v>14.1945</v>
      </c>
      <c r="E250" t="n">
        <v>7.04</v>
      </c>
      <c r="F250" t="n">
        <v>4.1</v>
      </c>
      <c r="G250" t="n">
        <v>61.49</v>
      </c>
      <c r="H250" t="n">
        <v>1.17</v>
      </c>
      <c r="I250" t="n">
        <v>4</v>
      </c>
      <c r="J250" t="n">
        <v>273.93</v>
      </c>
      <c r="K250" t="n">
        <v>58.47</v>
      </c>
      <c r="L250" t="n">
        <v>18</v>
      </c>
      <c r="M250" t="n">
        <v>2</v>
      </c>
      <c r="N250" t="n">
        <v>72.45999999999999</v>
      </c>
      <c r="O250" t="n">
        <v>34018.85</v>
      </c>
      <c r="P250" t="n">
        <v>56.14</v>
      </c>
      <c r="Q250" t="n">
        <v>203.56</v>
      </c>
      <c r="R250" t="n">
        <v>15.81</v>
      </c>
      <c r="S250" t="n">
        <v>13.05</v>
      </c>
      <c r="T250" t="n">
        <v>1091.34</v>
      </c>
      <c r="U250" t="n">
        <v>0.83</v>
      </c>
      <c r="V250" t="n">
        <v>0.91</v>
      </c>
      <c r="W250" t="n">
        <v>0.06</v>
      </c>
      <c r="X250" t="n">
        <v>0.06</v>
      </c>
      <c r="Y250" t="n">
        <v>1</v>
      </c>
      <c r="Z250" t="n">
        <v>10</v>
      </c>
    </row>
    <row r="251">
      <c r="A251" t="n">
        <v>69</v>
      </c>
      <c r="B251" t="n">
        <v>125</v>
      </c>
      <c r="C251" t="inlineStr">
        <is>
          <t xml:space="preserve">CONCLUIDO	</t>
        </is>
      </c>
      <c r="D251" t="n">
        <v>14.2107</v>
      </c>
      <c r="E251" t="n">
        <v>7.04</v>
      </c>
      <c r="F251" t="n">
        <v>4.09</v>
      </c>
      <c r="G251" t="n">
        <v>61.37</v>
      </c>
      <c r="H251" t="n">
        <v>1.18</v>
      </c>
      <c r="I251" t="n">
        <v>4</v>
      </c>
      <c r="J251" t="n">
        <v>274.41</v>
      </c>
      <c r="K251" t="n">
        <v>58.47</v>
      </c>
      <c r="L251" t="n">
        <v>18.25</v>
      </c>
      <c r="M251" t="n">
        <v>2</v>
      </c>
      <c r="N251" t="n">
        <v>72.69</v>
      </c>
      <c r="O251" t="n">
        <v>34078.44</v>
      </c>
      <c r="P251" t="n">
        <v>55.69</v>
      </c>
      <c r="Q251" t="n">
        <v>203.56</v>
      </c>
      <c r="R251" t="n">
        <v>15.57</v>
      </c>
      <c r="S251" t="n">
        <v>13.05</v>
      </c>
      <c r="T251" t="n">
        <v>971.53</v>
      </c>
      <c r="U251" t="n">
        <v>0.84</v>
      </c>
      <c r="V251" t="n">
        <v>0.91</v>
      </c>
      <c r="W251" t="n">
        <v>0.06</v>
      </c>
      <c r="X251" t="n">
        <v>0.05</v>
      </c>
      <c r="Y251" t="n">
        <v>1</v>
      </c>
      <c r="Z251" t="n">
        <v>10</v>
      </c>
    </row>
    <row r="252">
      <c r="A252" t="n">
        <v>70</v>
      </c>
      <c r="B252" t="n">
        <v>125</v>
      </c>
      <c r="C252" t="inlineStr">
        <is>
          <t xml:space="preserve">CONCLUIDO	</t>
        </is>
      </c>
      <c r="D252" t="n">
        <v>14.2045</v>
      </c>
      <c r="E252" t="n">
        <v>7.04</v>
      </c>
      <c r="F252" t="n">
        <v>4.09</v>
      </c>
      <c r="G252" t="n">
        <v>61.41</v>
      </c>
      <c r="H252" t="n">
        <v>1.2</v>
      </c>
      <c r="I252" t="n">
        <v>4</v>
      </c>
      <c r="J252" t="n">
        <v>274.9</v>
      </c>
      <c r="K252" t="n">
        <v>58.47</v>
      </c>
      <c r="L252" t="n">
        <v>18.5</v>
      </c>
      <c r="M252" t="n">
        <v>2</v>
      </c>
      <c r="N252" t="n">
        <v>72.92</v>
      </c>
      <c r="O252" t="n">
        <v>34138.11</v>
      </c>
      <c r="P252" t="n">
        <v>55.31</v>
      </c>
      <c r="Q252" t="n">
        <v>203.56</v>
      </c>
      <c r="R252" t="n">
        <v>15.73</v>
      </c>
      <c r="S252" t="n">
        <v>13.05</v>
      </c>
      <c r="T252" t="n">
        <v>1047.76</v>
      </c>
      <c r="U252" t="n">
        <v>0.83</v>
      </c>
      <c r="V252" t="n">
        <v>0.91</v>
      </c>
      <c r="W252" t="n">
        <v>0.06</v>
      </c>
      <c r="X252" t="n">
        <v>0.05</v>
      </c>
      <c r="Y252" t="n">
        <v>1</v>
      </c>
      <c r="Z252" t="n">
        <v>10</v>
      </c>
    </row>
    <row r="253">
      <c r="A253" t="n">
        <v>71</v>
      </c>
      <c r="B253" t="n">
        <v>125</v>
      </c>
      <c r="C253" t="inlineStr">
        <is>
          <t xml:space="preserve">CONCLUIDO	</t>
        </is>
      </c>
      <c r="D253" t="n">
        <v>14.1816</v>
      </c>
      <c r="E253" t="n">
        <v>7.05</v>
      </c>
      <c r="F253" t="n">
        <v>4.11</v>
      </c>
      <c r="G253" t="n">
        <v>61.58</v>
      </c>
      <c r="H253" t="n">
        <v>1.21</v>
      </c>
      <c r="I253" t="n">
        <v>4</v>
      </c>
      <c r="J253" t="n">
        <v>275.38</v>
      </c>
      <c r="K253" t="n">
        <v>58.47</v>
      </c>
      <c r="L253" t="n">
        <v>18.75</v>
      </c>
      <c r="M253" t="n">
        <v>2</v>
      </c>
      <c r="N253" t="n">
        <v>73.16</v>
      </c>
      <c r="O253" t="n">
        <v>34197.87</v>
      </c>
      <c r="P253" t="n">
        <v>55.06</v>
      </c>
      <c r="Q253" t="n">
        <v>203.59</v>
      </c>
      <c r="R253" t="n">
        <v>16.09</v>
      </c>
      <c r="S253" t="n">
        <v>13.05</v>
      </c>
      <c r="T253" t="n">
        <v>1231.78</v>
      </c>
      <c r="U253" t="n">
        <v>0.8100000000000001</v>
      </c>
      <c r="V253" t="n">
        <v>0.91</v>
      </c>
      <c r="W253" t="n">
        <v>0.06</v>
      </c>
      <c r="X253" t="n">
        <v>0.06</v>
      </c>
      <c r="Y253" t="n">
        <v>1</v>
      </c>
      <c r="Z253" t="n">
        <v>10</v>
      </c>
    </row>
    <row r="254">
      <c r="A254" t="n">
        <v>72</v>
      </c>
      <c r="B254" t="n">
        <v>125</v>
      </c>
      <c r="C254" t="inlineStr">
        <is>
          <t xml:space="preserve">CONCLUIDO	</t>
        </is>
      </c>
      <c r="D254" t="n">
        <v>14.1816</v>
      </c>
      <c r="E254" t="n">
        <v>7.05</v>
      </c>
      <c r="F254" t="n">
        <v>4.11</v>
      </c>
      <c r="G254" t="n">
        <v>61.58</v>
      </c>
      <c r="H254" t="n">
        <v>1.23</v>
      </c>
      <c r="I254" t="n">
        <v>4</v>
      </c>
      <c r="J254" t="n">
        <v>275.87</v>
      </c>
      <c r="K254" t="n">
        <v>58.47</v>
      </c>
      <c r="L254" t="n">
        <v>19</v>
      </c>
      <c r="M254" t="n">
        <v>2</v>
      </c>
      <c r="N254" t="n">
        <v>73.39</v>
      </c>
      <c r="O254" t="n">
        <v>34257.73</v>
      </c>
      <c r="P254" t="n">
        <v>54.74</v>
      </c>
      <c r="Q254" t="n">
        <v>203.56</v>
      </c>
      <c r="R254" t="n">
        <v>16.1</v>
      </c>
      <c r="S254" t="n">
        <v>13.05</v>
      </c>
      <c r="T254" t="n">
        <v>1233.28</v>
      </c>
      <c r="U254" t="n">
        <v>0.8100000000000001</v>
      </c>
      <c r="V254" t="n">
        <v>0.91</v>
      </c>
      <c r="W254" t="n">
        <v>0.06</v>
      </c>
      <c r="X254" t="n">
        <v>0.07000000000000001</v>
      </c>
      <c r="Y254" t="n">
        <v>1</v>
      </c>
      <c r="Z254" t="n">
        <v>10</v>
      </c>
    </row>
    <row r="255">
      <c r="A255" t="n">
        <v>73</v>
      </c>
      <c r="B255" t="n">
        <v>125</v>
      </c>
      <c r="C255" t="inlineStr">
        <is>
          <t xml:space="preserve">CONCLUIDO	</t>
        </is>
      </c>
      <c r="D255" t="n">
        <v>14.1755</v>
      </c>
      <c r="E255" t="n">
        <v>7.05</v>
      </c>
      <c r="F255" t="n">
        <v>4.11</v>
      </c>
      <c r="G255" t="n">
        <v>61.63</v>
      </c>
      <c r="H255" t="n">
        <v>1.24</v>
      </c>
      <c r="I255" t="n">
        <v>4</v>
      </c>
      <c r="J255" t="n">
        <v>276.35</v>
      </c>
      <c r="K255" t="n">
        <v>58.47</v>
      </c>
      <c r="L255" t="n">
        <v>19.25</v>
      </c>
      <c r="M255" t="n">
        <v>2</v>
      </c>
      <c r="N255" t="n">
        <v>73.63</v>
      </c>
      <c r="O255" t="n">
        <v>34317.68</v>
      </c>
      <c r="P255" t="n">
        <v>54.5</v>
      </c>
      <c r="Q255" t="n">
        <v>203.6</v>
      </c>
      <c r="R255" t="n">
        <v>16.14</v>
      </c>
      <c r="S255" t="n">
        <v>13.05</v>
      </c>
      <c r="T255" t="n">
        <v>1256.78</v>
      </c>
      <c r="U255" t="n">
        <v>0.8100000000000001</v>
      </c>
      <c r="V255" t="n">
        <v>0.91</v>
      </c>
      <c r="W255" t="n">
        <v>0.06</v>
      </c>
      <c r="X255" t="n">
        <v>0.07000000000000001</v>
      </c>
      <c r="Y255" t="n">
        <v>1</v>
      </c>
      <c r="Z255" t="n">
        <v>10</v>
      </c>
    </row>
    <row r="256">
      <c r="A256" t="n">
        <v>74</v>
      </c>
      <c r="B256" t="n">
        <v>125</v>
      </c>
      <c r="C256" t="inlineStr">
        <is>
          <t xml:space="preserve">CONCLUIDO	</t>
        </is>
      </c>
      <c r="D256" t="n">
        <v>14.3363</v>
      </c>
      <c r="E256" t="n">
        <v>6.98</v>
      </c>
      <c r="F256" t="n">
        <v>4.08</v>
      </c>
      <c r="G256" t="n">
        <v>81.53</v>
      </c>
      <c r="H256" t="n">
        <v>1.25</v>
      </c>
      <c r="I256" t="n">
        <v>3</v>
      </c>
      <c r="J256" t="n">
        <v>276.84</v>
      </c>
      <c r="K256" t="n">
        <v>58.47</v>
      </c>
      <c r="L256" t="n">
        <v>19.5</v>
      </c>
      <c r="M256" t="n">
        <v>1</v>
      </c>
      <c r="N256" t="n">
        <v>73.87</v>
      </c>
      <c r="O256" t="n">
        <v>34377.72</v>
      </c>
      <c r="P256" t="n">
        <v>54.02</v>
      </c>
      <c r="Q256" t="n">
        <v>203.56</v>
      </c>
      <c r="R256" t="n">
        <v>15.11</v>
      </c>
      <c r="S256" t="n">
        <v>13.05</v>
      </c>
      <c r="T256" t="n">
        <v>743.4</v>
      </c>
      <c r="U256" t="n">
        <v>0.86</v>
      </c>
      <c r="V256" t="n">
        <v>0.92</v>
      </c>
      <c r="W256" t="n">
        <v>0.06</v>
      </c>
      <c r="X256" t="n">
        <v>0.04</v>
      </c>
      <c r="Y256" t="n">
        <v>1</v>
      </c>
      <c r="Z256" t="n">
        <v>10</v>
      </c>
    </row>
    <row r="257">
      <c r="A257" t="n">
        <v>75</v>
      </c>
      <c r="B257" t="n">
        <v>125</v>
      </c>
      <c r="C257" t="inlineStr">
        <is>
          <t xml:space="preserve">CONCLUIDO	</t>
        </is>
      </c>
      <c r="D257" t="n">
        <v>14.3472</v>
      </c>
      <c r="E257" t="n">
        <v>6.97</v>
      </c>
      <c r="F257" t="n">
        <v>4.07</v>
      </c>
      <c r="G257" t="n">
        <v>81.43000000000001</v>
      </c>
      <c r="H257" t="n">
        <v>1.27</v>
      </c>
      <c r="I257" t="n">
        <v>3</v>
      </c>
      <c r="J257" t="n">
        <v>277.33</v>
      </c>
      <c r="K257" t="n">
        <v>58.47</v>
      </c>
      <c r="L257" t="n">
        <v>19.75</v>
      </c>
      <c r="M257" t="n">
        <v>1</v>
      </c>
      <c r="N257" t="n">
        <v>74.09999999999999</v>
      </c>
      <c r="O257" t="n">
        <v>34437.85</v>
      </c>
      <c r="P257" t="n">
        <v>54.03</v>
      </c>
      <c r="Q257" t="n">
        <v>203.56</v>
      </c>
      <c r="R257" t="n">
        <v>14.93</v>
      </c>
      <c r="S257" t="n">
        <v>13.05</v>
      </c>
      <c r="T257" t="n">
        <v>654.02</v>
      </c>
      <c r="U257" t="n">
        <v>0.87</v>
      </c>
      <c r="V257" t="n">
        <v>0.92</v>
      </c>
      <c r="W257" t="n">
        <v>0.06</v>
      </c>
      <c r="X257" t="n">
        <v>0.03</v>
      </c>
      <c r="Y257" t="n">
        <v>1</v>
      </c>
      <c r="Z257" t="n">
        <v>10</v>
      </c>
    </row>
    <row r="258">
      <c r="A258" t="n">
        <v>76</v>
      </c>
      <c r="B258" t="n">
        <v>125</v>
      </c>
      <c r="C258" t="inlineStr">
        <is>
          <t xml:space="preserve">CONCLUIDO	</t>
        </is>
      </c>
      <c r="D258" t="n">
        <v>14.3512</v>
      </c>
      <c r="E258" t="n">
        <v>6.97</v>
      </c>
      <c r="F258" t="n">
        <v>4.07</v>
      </c>
      <c r="G258" t="n">
        <v>81.39</v>
      </c>
      <c r="H258" t="n">
        <v>1.28</v>
      </c>
      <c r="I258" t="n">
        <v>3</v>
      </c>
      <c r="J258" t="n">
        <v>277.82</v>
      </c>
      <c r="K258" t="n">
        <v>58.47</v>
      </c>
      <c r="L258" t="n">
        <v>20</v>
      </c>
      <c r="M258" t="n">
        <v>1</v>
      </c>
      <c r="N258" t="n">
        <v>74.34</v>
      </c>
      <c r="O258" t="n">
        <v>34498.07</v>
      </c>
      <c r="P258" t="n">
        <v>54.14</v>
      </c>
      <c r="Q258" t="n">
        <v>203.56</v>
      </c>
      <c r="R258" t="n">
        <v>14.84</v>
      </c>
      <c r="S258" t="n">
        <v>13.05</v>
      </c>
      <c r="T258" t="n">
        <v>612.4299999999999</v>
      </c>
      <c r="U258" t="n">
        <v>0.88</v>
      </c>
      <c r="V258" t="n">
        <v>0.92</v>
      </c>
      <c r="W258" t="n">
        <v>0.06</v>
      </c>
      <c r="X258" t="n">
        <v>0.03</v>
      </c>
      <c r="Y258" t="n">
        <v>1</v>
      </c>
      <c r="Z258" t="n">
        <v>10</v>
      </c>
    </row>
    <row r="259">
      <c r="A259" t="n">
        <v>77</v>
      </c>
      <c r="B259" t="n">
        <v>125</v>
      </c>
      <c r="C259" t="inlineStr">
        <is>
          <t xml:space="preserve">CONCLUIDO	</t>
        </is>
      </c>
      <c r="D259" t="n">
        <v>14.3524</v>
      </c>
      <c r="E259" t="n">
        <v>6.97</v>
      </c>
      <c r="F259" t="n">
        <v>4.07</v>
      </c>
      <c r="G259" t="n">
        <v>81.38</v>
      </c>
      <c r="H259" t="n">
        <v>1.3</v>
      </c>
      <c r="I259" t="n">
        <v>3</v>
      </c>
      <c r="J259" t="n">
        <v>278.3</v>
      </c>
      <c r="K259" t="n">
        <v>58.47</v>
      </c>
      <c r="L259" t="n">
        <v>20.25</v>
      </c>
      <c r="M259" t="n">
        <v>1</v>
      </c>
      <c r="N259" t="n">
        <v>74.58</v>
      </c>
      <c r="O259" t="n">
        <v>34558.39</v>
      </c>
      <c r="P259" t="n">
        <v>54.37</v>
      </c>
      <c r="Q259" t="n">
        <v>203.56</v>
      </c>
      <c r="R259" t="n">
        <v>14.9</v>
      </c>
      <c r="S259" t="n">
        <v>13.05</v>
      </c>
      <c r="T259" t="n">
        <v>640.46</v>
      </c>
      <c r="U259" t="n">
        <v>0.88</v>
      </c>
      <c r="V259" t="n">
        <v>0.92</v>
      </c>
      <c r="W259" t="n">
        <v>0.06</v>
      </c>
      <c r="X259" t="n">
        <v>0.03</v>
      </c>
      <c r="Y259" t="n">
        <v>1</v>
      </c>
      <c r="Z259" t="n">
        <v>10</v>
      </c>
    </row>
    <row r="260">
      <c r="A260" t="n">
        <v>78</v>
      </c>
      <c r="B260" t="n">
        <v>125</v>
      </c>
      <c r="C260" t="inlineStr">
        <is>
          <t xml:space="preserve">CONCLUIDO	</t>
        </is>
      </c>
      <c r="D260" t="n">
        <v>14.3432</v>
      </c>
      <c r="E260" t="n">
        <v>6.97</v>
      </c>
      <c r="F260" t="n">
        <v>4.07</v>
      </c>
      <c r="G260" t="n">
        <v>81.47</v>
      </c>
      <c r="H260" t="n">
        <v>1.31</v>
      </c>
      <c r="I260" t="n">
        <v>3</v>
      </c>
      <c r="J260" t="n">
        <v>278.79</v>
      </c>
      <c r="K260" t="n">
        <v>58.47</v>
      </c>
      <c r="L260" t="n">
        <v>20.5</v>
      </c>
      <c r="M260" t="n">
        <v>1</v>
      </c>
      <c r="N260" t="n">
        <v>74.81999999999999</v>
      </c>
      <c r="O260" t="n">
        <v>34618.81</v>
      </c>
      <c r="P260" t="n">
        <v>54.49</v>
      </c>
      <c r="Q260" t="n">
        <v>203.57</v>
      </c>
      <c r="R260" t="n">
        <v>15.03</v>
      </c>
      <c r="S260" t="n">
        <v>13.05</v>
      </c>
      <c r="T260" t="n">
        <v>704.09</v>
      </c>
      <c r="U260" t="n">
        <v>0.87</v>
      </c>
      <c r="V260" t="n">
        <v>0.92</v>
      </c>
      <c r="W260" t="n">
        <v>0.06</v>
      </c>
      <c r="X260" t="n">
        <v>0.03</v>
      </c>
      <c r="Y260" t="n">
        <v>1</v>
      </c>
      <c r="Z260" t="n">
        <v>10</v>
      </c>
    </row>
    <row r="261">
      <c r="A261" t="n">
        <v>79</v>
      </c>
      <c r="B261" t="n">
        <v>125</v>
      </c>
      <c r="C261" t="inlineStr">
        <is>
          <t xml:space="preserve">CONCLUIDO	</t>
        </is>
      </c>
      <c r="D261" t="n">
        <v>14.3352</v>
      </c>
      <c r="E261" t="n">
        <v>6.98</v>
      </c>
      <c r="F261" t="n">
        <v>4.08</v>
      </c>
      <c r="G261" t="n">
        <v>81.54000000000001</v>
      </c>
      <c r="H261" t="n">
        <v>1.32</v>
      </c>
      <c r="I261" t="n">
        <v>3</v>
      </c>
      <c r="J261" t="n">
        <v>279.28</v>
      </c>
      <c r="K261" t="n">
        <v>58.47</v>
      </c>
      <c r="L261" t="n">
        <v>20.75</v>
      </c>
      <c r="M261" t="n">
        <v>1</v>
      </c>
      <c r="N261" t="n">
        <v>75.06</v>
      </c>
      <c r="O261" t="n">
        <v>34679.32</v>
      </c>
      <c r="P261" t="n">
        <v>54.52</v>
      </c>
      <c r="Q261" t="n">
        <v>203.56</v>
      </c>
      <c r="R261" t="n">
        <v>15.2</v>
      </c>
      <c r="S261" t="n">
        <v>13.05</v>
      </c>
      <c r="T261" t="n">
        <v>791.63</v>
      </c>
      <c r="U261" t="n">
        <v>0.86</v>
      </c>
      <c r="V261" t="n">
        <v>0.92</v>
      </c>
      <c r="W261" t="n">
        <v>0.06</v>
      </c>
      <c r="X261" t="n">
        <v>0.04</v>
      </c>
      <c r="Y261" t="n">
        <v>1</v>
      </c>
      <c r="Z261" t="n">
        <v>10</v>
      </c>
    </row>
    <row r="262">
      <c r="A262" t="n">
        <v>80</v>
      </c>
      <c r="B262" t="n">
        <v>125</v>
      </c>
      <c r="C262" t="inlineStr">
        <is>
          <t xml:space="preserve">CONCLUIDO	</t>
        </is>
      </c>
      <c r="D262" t="n">
        <v>14.3249</v>
      </c>
      <c r="E262" t="n">
        <v>6.98</v>
      </c>
      <c r="F262" t="n">
        <v>4.08</v>
      </c>
      <c r="G262" t="n">
        <v>81.64</v>
      </c>
      <c r="H262" t="n">
        <v>1.34</v>
      </c>
      <c r="I262" t="n">
        <v>3</v>
      </c>
      <c r="J262" t="n">
        <v>279.78</v>
      </c>
      <c r="K262" t="n">
        <v>58.47</v>
      </c>
      <c r="L262" t="n">
        <v>21</v>
      </c>
      <c r="M262" t="n">
        <v>1</v>
      </c>
      <c r="N262" t="n">
        <v>75.3</v>
      </c>
      <c r="O262" t="n">
        <v>34739.92</v>
      </c>
      <c r="P262" t="n">
        <v>54.6</v>
      </c>
      <c r="Q262" t="n">
        <v>203.56</v>
      </c>
      <c r="R262" t="n">
        <v>15.31</v>
      </c>
      <c r="S262" t="n">
        <v>13.05</v>
      </c>
      <c r="T262" t="n">
        <v>846.98</v>
      </c>
      <c r="U262" t="n">
        <v>0.85</v>
      </c>
      <c r="V262" t="n">
        <v>0.92</v>
      </c>
      <c r="W262" t="n">
        <v>0.06</v>
      </c>
      <c r="X262" t="n">
        <v>0.04</v>
      </c>
      <c r="Y262" t="n">
        <v>1</v>
      </c>
      <c r="Z262" t="n">
        <v>10</v>
      </c>
    </row>
    <row r="263">
      <c r="A263" t="n">
        <v>81</v>
      </c>
      <c r="B263" t="n">
        <v>125</v>
      </c>
      <c r="C263" t="inlineStr">
        <is>
          <t xml:space="preserve">CONCLUIDO	</t>
        </is>
      </c>
      <c r="D263" t="n">
        <v>14.3381</v>
      </c>
      <c r="E263" t="n">
        <v>6.97</v>
      </c>
      <c r="F263" t="n">
        <v>4.08</v>
      </c>
      <c r="G263" t="n">
        <v>81.52</v>
      </c>
      <c r="H263" t="n">
        <v>1.35</v>
      </c>
      <c r="I263" t="n">
        <v>3</v>
      </c>
      <c r="J263" t="n">
        <v>280.27</v>
      </c>
      <c r="K263" t="n">
        <v>58.47</v>
      </c>
      <c r="L263" t="n">
        <v>21.25</v>
      </c>
      <c r="M263" t="n">
        <v>1</v>
      </c>
      <c r="N263" t="n">
        <v>75.54000000000001</v>
      </c>
      <c r="O263" t="n">
        <v>34800.62</v>
      </c>
      <c r="P263" t="n">
        <v>54.66</v>
      </c>
      <c r="Q263" t="n">
        <v>203.56</v>
      </c>
      <c r="R263" t="n">
        <v>15.09</v>
      </c>
      <c r="S263" t="n">
        <v>13.05</v>
      </c>
      <c r="T263" t="n">
        <v>734.27</v>
      </c>
      <c r="U263" t="n">
        <v>0.86</v>
      </c>
      <c r="V263" t="n">
        <v>0.92</v>
      </c>
      <c r="W263" t="n">
        <v>0.06</v>
      </c>
      <c r="X263" t="n">
        <v>0.04</v>
      </c>
      <c r="Y263" t="n">
        <v>1</v>
      </c>
      <c r="Z263" t="n">
        <v>10</v>
      </c>
    </row>
    <row r="264">
      <c r="A264" t="n">
        <v>82</v>
      </c>
      <c r="B264" t="n">
        <v>125</v>
      </c>
      <c r="C264" t="inlineStr">
        <is>
          <t xml:space="preserve">CONCLUIDO	</t>
        </is>
      </c>
      <c r="D264" t="n">
        <v>14.3478</v>
      </c>
      <c r="E264" t="n">
        <v>6.97</v>
      </c>
      <c r="F264" t="n">
        <v>4.07</v>
      </c>
      <c r="G264" t="n">
        <v>81.42</v>
      </c>
      <c r="H264" t="n">
        <v>1.36</v>
      </c>
      <c r="I264" t="n">
        <v>3</v>
      </c>
      <c r="J264" t="n">
        <v>280.76</v>
      </c>
      <c r="K264" t="n">
        <v>58.47</v>
      </c>
      <c r="L264" t="n">
        <v>21.5</v>
      </c>
      <c r="M264" t="n">
        <v>1</v>
      </c>
      <c r="N264" t="n">
        <v>75.79000000000001</v>
      </c>
      <c r="O264" t="n">
        <v>34861.41</v>
      </c>
      <c r="P264" t="n">
        <v>54.57</v>
      </c>
      <c r="Q264" t="n">
        <v>203.56</v>
      </c>
      <c r="R264" t="n">
        <v>14.93</v>
      </c>
      <c r="S264" t="n">
        <v>13.05</v>
      </c>
      <c r="T264" t="n">
        <v>654.76</v>
      </c>
      <c r="U264" t="n">
        <v>0.87</v>
      </c>
      <c r="V264" t="n">
        <v>0.92</v>
      </c>
      <c r="W264" t="n">
        <v>0.06</v>
      </c>
      <c r="X264" t="n">
        <v>0.03</v>
      </c>
      <c r="Y264" t="n">
        <v>1</v>
      </c>
      <c r="Z264" t="n">
        <v>10</v>
      </c>
    </row>
    <row r="265">
      <c r="A265" t="n">
        <v>83</v>
      </c>
      <c r="B265" t="n">
        <v>125</v>
      </c>
      <c r="C265" t="inlineStr">
        <is>
          <t xml:space="preserve">CONCLUIDO	</t>
        </is>
      </c>
      <c r="D265" t="n">
        <v>14.3501</v>
      </c>
      <c r="E265" t="n">
        <v>6.97</v>
      </c>
      <c r="F265" t="n">
        <v>4.07</v>
      </c>
      <c r="G265" t="n">
        <v>81.40000000000001</v>
      </c>
      <c r="H265" t="n">
        <v>1.38</v>
      </c>
      <c r="I265" t="n">
        <v>3</v>
      </c>
      <c r="J265" t="n">
        <v>281.25</v>
      </c>
      <c r="K265" t="n">
        <v>58.47</v>
      </c>
      <c r="L265" t="n">
        <v>21.75</v>
      </c>
      <c r="M265" t="n">
        <v>1</v>
      </c>
      <c r="N265" t="n">
        <v>76.03</v>
      </c>
      <c r="O265" t="n">
        <v>34922.31</v>
      </c>
      <c r="P265" t="n">
        <v>54.5</v>
      </c>
      <c r="Q265" t="n">
        <v>203.56</v>
      </c>
      <c r="R265" t="n">
        <v>14.92</v>
      </c>
      <c r="S265" t="n">
        <v>13.05</v>
      </c>
      <c r="T265" t="n">
        <v>648.71</v>
      </c>
      <c r="U265" t="n">
        <v>0.87</v>
      </c>
      <c r="V265" t="n">
        <v>0.92</v>
      </c>
      <c r="W265" t="n">
        <v>0.06</v>
      </c>
      <c r="X265" t="n">
        <v>0.03</v>
      </c>
      <c r="Y265" t="n">
        <v>1</v>
      </c>
      <c r="Z265" t="n">
        <v>10</v>
      </c>
    </row>
    <row r="266">
      <c r="A266" t="n">
        <v>84</v>
      </c>
      <c r="B266" t="n">
        <v>125</v>
      </c>
      <c r="C266" t="inlineStr">
        <is>
          <t xml:space="preserve">CONCLUIDO	</t>
        </is>
      </c>
      <c r="D266" t="n">
        <v>14.3461</v>
      </c>
      <c r="E266" t="n">
        <v>6.97</v>
      </c>
      <c r="F266" t="n">
        <v>4.07</v>
      </c>
      <c r="G266" t="n">
        <v>81.44</v>
      </c>
      <c r="H266" t="n">
        <v>1.39</v>
      </c>
      <c r="I266" t="n">
        <v>3</v>
      </c>
      <c r="J266" t="n">
        <v>281.75</v>
      </c>
      <c r="K266" t="n">
        <v>58.47</v>
      </c>
      <c r="L266" t="n">
        <v>22</v>
      </c>
      <c r="M266" t="n">
        <v>0</v>
      </c>
      <c r="N266" t="n">
        <v>76.28</v>
      </c>
      <c r="O266" t="n">
        <v>34983.29</v>
      </c>
      <c r="P266" t="n">
        <v>54.51</v>
      </c>
      <c r="Q266" t="n">
        <v>203.56</v>
      </c>
      <c r="R266" t="n">
        <v>14.95</v>
      </c>
      <c r="S266" t="n">
        <v>13.05</v>
      </c>
      <c r="T266" t="n">
        <v>665.63</v>
      </c>
      <c r="U266" t="n">
        <v>0.87</v>
      </c>
      <c r="V266" t="n">
        <v>0.92</v>
      </c>
      <c r="W266" t="n">
        <v>0.06</v>
      </c>
      <c r="X266" t="n">
        <v>0.03</v>
      </c>
      <c r="Y266" t="n">
        <v>1</v>
      </c>
      <c r="Z266" t="n">
        <v>10</v>
      </c>
    </row>
    <row r="267">
      <c r="A267" t="n">
        <v>0</v>
      </c>
      <c r="B267" t="n">
        <v>30</v>
      </c>
      <c r="C267" t="inlineStr">
        <is>
          <t xml:space="preserve">CONCLUIDO	</t>
        </is>
      </c>
      <c r="D267" t="n">
        <v>14.9595</v>
      </c>
      <c r="E267" t="n">
        <v>6.68</v>
      </c>
      <c r="F267" t="n">
        <v>4.48</v>
      </c>
      <c r="G267" t="n">
        <v>11.69</v>
      </c>
      <c r="H267" t="n">
        <v>0.24</v>
      </c>
      <c r="I267" t="n">
        <v>23</v>
      </c>
      <c r="J267" t="n">
        <v>71.52</v>
      </c>
      <c r="K267" t="n">
        <v>32.27</v>
      </c>
      <c r="L267" t="n">
        <v>1</v>
      </c>
      <c r="M267" t="n">
        <v>21</v>
      </c>
      <c r="N267" t="n">
        <v>8.25</v>
      </c>
      <c r="O267" t="n">
        <v>9054.6</v>
      </c>
      <c r="P267" t="n">
        <v>30.22</v>
      </c>
      <c r="Q267" t="n">
        <v>203.56</v>
      </c>
      <c r="R267" t="n">
        <v>27.75</v>
      </c>
      <c r="S267" t="n">
        <v>13.05</v>
      </c>
      <c r="T267" t="n">
        <v>6966.5</v>
      </c>
      <c r="U267" t="n">
        <v>0.47</v>
      </c>
      <c r="V267" t="n">
        <v>0.83</v>
      </c>
      <c r="W267" t="n">
        <v>0.09</v>
      </c>
      <c r="X267" t="n">
        <v>0.44</v>
      </c>
      <c r="Y267" t="n">
        <v>1</v>
      </c>
      <c r="Z267" t="n">
        <v>10</v>
      </c>
    </row>
    <row r="268">
      <c r="A268" t="n">
        <v>1</v>
      </c>
      <c r="B268" t="n">
        <v>30</v>
      </c>
      <c r="C268" t="inlineStr">
        <is>
          <t xml:space="preserve">CONCLUIDO	</t>
        </is>
      </c>
      <c r="D268" t="n">
        <v>15.2821</v>
      </c>
      <c r="E268" t="n">
        <v>6.54</v>
      </c>
      <c r="F268" t="n">
        <v>4.42</v>
      </c>
      <c r="G268" t="n">
        <v>14.73</v>
      </c>
      <c r="H268" t="n">
        <v>0.3</v>
      </c>
      <c r="I268" t="n">
        <v>18</v>
      </c>
      <c r="J268" t="n">
        <v>71.81</v>
      </c>
      <c r="K268" t="n">
        <v>32.27</v>
      </c>
      <c r="L268" t="n">
        <v>1.25</v>
      </c>
      <c r="M268" t="n">
        <v>16</v>
      </c>
      <c r="N268" t="n">
        <v>8.289999999999999</v>
      </c>
      <c r="O268" t="n">
        <v>9090.98</v>
      </c>
      <c r="P268" t="n">
        <v>29.1</v>
      </c>
      <c r="Q268" t="n">
        <v>203.66</v>
      </c>
      <c r="R268" t="n">
        <v>26.42</v>
      </c>
      <c r="S268" t="n">
        <v>13.05</v>
      </c>
      <c r="T268" t="n">
        <v>6325.75</v>
      </c>
      <c r="U268" t="n">
        <v>0.49</v>
      </c>
      <c r="V268" t="n">
        <v>0.85</v>
      </c>
      <c r="W268" t="n">
        <v>0.07000000000000001</v>
      </c>
      <c r="X268" t="n">
        <v>0.38</v>
      </c>
      <c r="Y268" t="n">
        <v>1</v>
      </c>
      <c r="Z268" t="n">
        <v>10</v>
      </c>
    </row>
    <row r="269">
      <c r="A269" t="n">
        <v>2</v>
      </c>
      <c r="B269" t="n">
        <v>30</v>
      </c>
      <c r="C269" t="inlineStr">
        <is>
          <t xml:space="preserve">CONCLUIDO	</t>
        </is>
      </c>
      <c r="D269" t="n">
        <v>15.6013</v>
      </c>
      <c r="E269" t="n">
        <v>6.41</v>
      </c>
      <c r="F269" t="n">
        <v>4.33</v>
      </c>
      <c r="G269" t="n">
        <v>17.33</v>
      </c>
      <c r="H269" t="n">
        <v>0.36</v>
      </c>
      <c r="I269" t="n">
        <v>15</v>
      </c>
      <c r="J269" t="n">
        <v>72.11</v>
      </c>
      <c r="K269" t="n">
        <v>32.27</v>
      </c>
      <c r="L269" t="n">
        <v>1.5</v>
      </c>
      <c r="M269" t="n">
        <v>13</v>
      </c>
      <c r="N269" t="n">
        <v>8.34</v>
      </c>
      <c r="O269" t="n">
        <v>9127.379999999999</v>
      </c>
      <c r="P269" t="n">
        <v>27.95</v>
      </c>
      <c r="Q269" t="n">
        <v>203.58</v>
      </c>
      <c r="R269" t="n">
        <v>23.19</v>
      </c>
      <c r="S269" t="n">
        <v>13.05</v>
      </c>
      <c r="T269" t="n">
        <v>4726.26</v>
      </c>
      <c r="U269" t="n">
        <v>0.5600000000000001</v>
      </c>
      <c r="V269" t="n">
        <v>0.86</v>
      </c>
      <c r="W269" t="n">
        <v>0.08</v>
      </c>
      <c r="X269" t="n">
        <v>0.29</v>
      </c>
      <c r="Y269" t="n">
        <v>1</v>
      </c>
      <c r="Z269" t="n">
        <v>10</v>
      </c>
    </row>
    <row r="270">
      <c r="A270" t="n">
        <v>3</v>
      </c>
      <c r="B270" t="n">
        <v>30</v>
      </c>
      <c r="C270" t="inlineStr">
        <is>
          <t xml:space="preserve">CONCLUIDO	</t>
        </is>
      </c>
      <c r="D270" t="n">
        <v>15.8983</v>
      </c>
      <c r="E270" t="n">
        <v>6.29</v>
      </c>
      <c r="F270" t="n">
        <v>4.26</v>
      </c>
      <c r="G270" t="n">
        <v>21.3</v>
      </c>
      <c r="H270" t="n">
        <v>0.42</v>
      </c>
      <c r="I270" t="n">
        <v>12</v>
      </c>
      <c r="J270" t="n">
        <v>72.40000000000001</v>
      </c>
      <c r="K270" t="n">
        <v>32.27</v>
      </c>
      <c r="L270" t="n">
        <v>1.75</v>
      </c>
      <c r="M270" t="n">
        <v>10</v>
      </c>
      <c r="N270" t="n">
        <v>8.380000000000001</v>
      </c>
      <c r="O270" t="n">
        <v>9163.799999999999</v>
      </c>
      <c r="P270" t="n">
        <v>26.71</v>
      </c>
      <c r="Q270" t="n">
        <v>203.6</v>
      </c>
      <c r="R270" t="n">
        <v>20.82</v>
      </c>
      <c r="S270" t="n">
        <v>13.05</v>
      </c>
      <c r="T270" t="n">
        <v>3556.31</v>
      </c>
      <c r="U270" t="n">
        <v>0.63</v>
      </c>
      <c r="V270" t="n">
        <v>0.88</v>
      </c>
      <c r="W270" t="n">
        <v>0.07000000000000001</v>
      </c>
      <c r="X270" t="n">
        <v>0.22</v>
      </c>
      <c r="Y270" t="n">
        <v>1</v>
      </c>
      <c r="Z270" t="n">
        <v>10</v>
      </c>
    </row>
    <row r="271">
      <c r="A271" t="n">
        <v>4</v>
      </c>
      <c r="B271" t="n">
        <v>30</v>
      </c>
      <c r="C271" t="inlineStr">
        <is>
          <t xml:space="preserve">CONCLUIDO	</t>
        </is>
      </c>
      <c r="D271" t="n">
        <v>15.9957</v>
      </c>
      <c r="E271" t="n">
        <v>6.25</v>
      </c>
      <c r="F271" t="n">
        <v>4.24</v>
      </c>
      <c r="G271" t="n">
        <v>23.11</v>
      </c>
      <c r="H271" t="n">
        <v>0.48</v>
      </c>
      <c r="I271" t="n">
        <v>11</v>
      </c>
      <c r="J271" t="n">
        <v>72.7</v>
      </c>
      <c r="K271" t="n">
        <v>32.27</v>
      </c>
      <c r="L271" t="n">
        <v>2</v>
      </c>
      <c r="M271" t="n">
        <v>9</v>
      </c>
      <c r="N271" t="n">
        <v>8.43</v>
      </c>
      <c r="O271" t="n">
        <v>9200.25</v>
      </c>
      <c r="P271" t="n">
        <v>25.9</v>
      </c>
      <c r="Q271" t="n">
        <v>203.56</v>
      </c>
      <c r="R271" t="n">
        <v>20.08</v>
      </c>
      <c r="S271" t="n">
        <v>13.05</v>
      </c>
      <c r="T271" t="n">
        <v>3188.87</v>
      </c>
      <c r="U271" t="n">
        <v>0.65</v>
      </c>
      <c r="V271" t="n">
        <v>0.88</v>
      </c>
      <c r="W271" t="n">
        <v>0.07000000000000001</v>
      </c>
      <c r="X271" t="n">
        <v>0.2</v>
      </c>
      <c r="Y271" t="n">
        <v>1</v>
      </c>
      <c r="Z271" t="n">
        <v>10</v>
      </c>
    </row>
    <row r="272">
      <c r="A272" t="n">
        <v>5</v>
      </c>
      <c r="B272" t="n">
        <v>30</v>
      </c>
      <c r="C272" t="inlineStr">
        <is>
          <t xml:space="preserve">CONCLUIDO	</t>
        </is>
      </c>
      <c r="D272" t="n">
        <v>16.1652</v>
      </c>
      <c r="E272" t="n">
        <v>6.19</v>
      </c>
      <c r="F272" t="n">
        <v>4.2</v>
      </c>
      <c r="G272" t="n">
        <v>28.01</v>
      </c>
      <c r="H272" t="n">
        <v>0.54</v>
      </c>
      <c r="I272" t="n">
        <v>9</v>
      </c>
      <c r="J272" t="n">
        <v>73</v>
      </c>
      <c r="K272" t="n">
        <v>32.27</v>
      </c>
      <c r="L272" t="n">
        <v>2.25</v>
      </c>
      <c r="M272" t="n">
        <v>7</v>
      </c>
      <c r="N272" t="n">
        <v>8.48</v>
      </c>
      <c r="O272" t="n">
        <v>9236.709999999999</v>
      </c>
      <c r="P272" t="n">
        <v>24.8</v>
      </c>
      <c r="Q272" t="n">
        <v>203.65</v>
      </c>
      <c r="R272" t="n">
        <v>19.11</v>
      </c>
      <c r="S272" t="n">
        <v>13.05</v>
      </c>
      <c r="T272" t="n">
        <v>2713.21</v>
      </c>
      <c r="U272" t="n">
        <v>0.68</v>
      </c>
      <c r="V272" t="n">
        <v>0.89</v>
      </c>
      <c r="W272" t="n">
        <v>0.07000000000000001</v>
      </c>
      <c r="X272" t="n">
        <v>0.16</v>
      </c>
      <c r="Y272" t="n">
        <v>1</v>
      </c>
      <c r="Z272" t="n">
        <v>10</v>
      </c>
    </row>
    <row r="273">
      <c r="A273" t="n">
        <v>6</v>
      </c>
      <c r="B273" t="n">
        <v>30</v>
      </c>
      <c r="C273" t="inlineStr">
        <is>
          <t xml:space="preserve">CONCLUIDO	</t>
        </is>
      </c>
      <c r="D273" t="n">
        <v>16.1276</v>
      </c>
      <c r="E273" t="n">
        <v>6.2</v>
      </c>
      <c r="F273" t="n">
        <v>4.22</v>
      </c>
      <c r="G273" t="n">
        <v>28.11</v>
      </c>
      <c r="H273" t="n">
        <v>0.6</v>
      </c>
      <c r="I273" t="n">
        <v>9</v>
      </c>
      <c r="J273" t="n">
        <v>73.29000000000001</v>
      </c>
      <c r="K273" t="n">
        <v>32.27</v>
      </c>
      <c r="L273" t="n">
        <v>2.5</v>
      </c>
      <c r="M273" t="n">
        <v>4</v>
      </c>
      <c r="N273" t="n">
        <v>8.52</v>
      </c>
      <c r="O273" t="n">
        <v>9273.200000000001</v>
      </c>
      <c r="P273" t="n">
        <v>24.41</v>
      </c>
      <c r="Q273" t="n">
        <v>203.57</v>
      </c>
      <c r="R273" t="n">
        <v>19.42</v>
      </c>
      <c r="S273" t="n">
        <v>13.05</v>
      </c>
      <c r="T273" t="n">
        <v>2871.48</v>
      </c>
      <c r="U273" t="n">
        <v>0.67</v>
      </c>
      <c r="V273" t="n">
        <v>0.89</v>
      </c>
      <c r="W273" t="n">
        <v>0.07000000000000001</v>
      </c>
      <c r="X273" t="n">
        <v>0.18</v>
      </c>
      <c r="Y273" t="n">
        <v>1</v>
      </c>
      <c r="Z273" t="n">
        <v>10</v>
      </c>
    </row>
    <row r="274">
      <c r="A274" t="n">
        <v>7</v>
      </c>
      <c r="B274" t="n">
        <v>30</v>
      </c>
      <c r="C274" t="inlineStr">
        <is>
          <t xml:space="preserve">CONCLUIDO	</t>
        </is>
      </c>
      <c r="D274" t="n">
        <v>16.2294</v>
      </c>
      <c r="E274" t="n">
        <v>6.16</v>
      </c>
      <c r="F274" t="n">
        <v>4.19</v>
      </c>
      <c r="G274" t="n">
        <v>31.45</v>
      </c>
      <c r="H274" t="n">
        <v>0.65</v>
      </c>
      <c r="I274" t="n">
        <v>8</v>
      </c>
      <c r="J274" t="n">
        <v>73.59</v>
      </c>
      <c r="K274" t="n">
        <v>32.27</v>
      </c>
      <c r="L274" t="n">
        <v>2.75</v>
      </c>
      <c r="M274" t="n">
        <v>0</v>
      </c>
      <c r="N274" t="n">
        <v>8.57</v>
      </c>
      <c r="O274" t="n">
        <v>9309.700000000001</v>
      </c>
      <c r="P274" t="n">
        <v>24.17</v>
      </c>
      <c r="Q274" t="n">
        <v>203.56</v>
      </c>
      <c r="R274" t="n">
        <v>18.6</v>
      </c>
      <c r="S274" t="n">
        <v>13.05</v>
      </c>
      <c r="T274" t="n">
        <v>2465.84</v>
      </c>
      <c r="U274" t="n">
        <v>0.7</v>
      </c>
      <c r="V274" t="n">
        <v>0.89</v>
      </c>
      <c r="W274" t="n">
        <v>0.07000000000000001</v>
      </c>
      <c r="X274" t="n">
        <v>0.15</v>
      </c>
      <c r="Y274" t="n">
        <v>1</v>
      </c>
      <c r="Z274" t="n">
        <v>10</v>
      </c>
    </row>
    <row r="275">
      <c r="A275" t="n">
        <v>0</v>
      </c>
      <c r="B275" t="n">
        <v>15</v>
      </c>
      <c r="C275" t="inlineStr">
        <is>
          <t xml:space="preserve">CONCLUIDO	</t>
        </is>
      </c>
      <c r="D275" t="n">
        <v>16.1002</v>
      </c>
      <c r="E275" t="n">
        <v>6.21</v>
      </c>
      <c r="F275" t="n">
        <v>4.35</v>
      </c>
      <c r="G275" t="n">
        <v>17.38</v>
      </c>
      <c r="H275" t="n">
        <v>0.43</v>
      </c>
      <c r="I275" t="n">
        <v>15</v>
      </c>
      <c r="J275" t="n">
        <v>39.78</v>
      </c>
      <c r="K275" t="n">
        <v>19.54</v>
      </c>
      <c r="L275" t="n">
        <v>1</v>
      </c>
      <c r="M275" t="n">
        <v>0</v>
      </c>
      <c r="N275" t="n">
        <v>4.24</v>
      </c>
      <c r="O275" t="n">
        <v>5140</v>
      </c>
      <c r="P275" t="n">
        <v>16.86</v>
      </c>
      <c r="Q275" t="n">
        <v>203.58</v>
      </c>
      <c r="R275" t="n">
        <v>23.04</v>
      </c>
      <c r="S275" t="n">
        <v>13.05</v>
      </c>
      <c r="T275" t="n">
        <v>4650.7</v>
      </c>
      <c r="U275" t="n">
        <v>0.57</v>
      </c>
      <c r="V275" t="n">
        <v>0.86</v>
      </c>
      <c r="W275" t="n">
        <v>0.1</v>
      </c>
      <c r="X275" t="n">
        <v>0.31</v>
      </c>
      <c r="Y275" t="n">
        <v>1</v>
      </c>
      <c r="Z275" t="n">
        <v>10</v>
      </c>
    </row>
    <row r="276">
      <c r="A276" t="n">
        <v>0</v>
      </c>
      <c r="B276" t="n">
        <v>70</v>
      </c>
      <c r="C276" t="inlineStr">
        <is>
          <t xml:space="preserve">CONCLUIDO	</t>
        </is>
      </c>
      <c r="D276" t="n">
        <v>12.1634</v>
      </c>
      <c r="E276" t="n">
        <v>8.220000000000001</v>
      </c>
      <c r="F276" t="n">
        <v>4.84</v>
      </c>
      <c r="G276" t="n">
        <v>7.26</v>
      </c>
      <c r="H276" t="n">
        <v>0.12</v>
      </c>
      <c r="I276" t="n">
        <v>40</v>
      </c>
      <c r="J276" t="n">
        <v>141.81</v>
      </c>
      <c r="K276" t="n">
        <v>47.83</v>
      </c>
      <c r="L276" t="n">
        <v>1</v>
      </c>
      <c r="M276" t="n">
        <v>38</v>
      </c>
      <c r="N276" t="n">
        <v>22.98</v>
      </c>
      <c r="O276" t="n">
        <v>17723.39</v>
      </c>
      <c r="P276" t="n">
        <v>54.04</v>
      </c>
      <c r="Q276" t="n">
        <v>203.62</v>
      </c>
      <c r="R276" t="n">
        <v>38.95</v>
      </c>
      <c r="S276" t="n">
        <v>13.05</v>
      </c>
      <c r="T276" t="n">
        <v>12479.55</v>
      </c>
      <c r="U276" t="n">
        <v>0.34</v>
      </c>
      <c r="V276" t="n">
        <v>0.77</v>
      </c>
      <c r="W276" t="n">
        <v>0.12</v>
      </c>
      <c r="X276" t="n">
        <v>0.8</v>
      </c>
      <c r="Y276" t="n">
        <v>1</v>
      </c>
      <c r="Z276" t="n">
        <v>10</v>
      </c>
    </row>
    <row r="277">
      <c r="A277" t="n">
        <v>1</v>
      </c>
      <c r="B277" t="n">
        <v>70</v>
      </c>
      <c r="C277" t="inlineStr">
        <is>
          <t xml:space="preserve">CONCLUIDO	</t>
        </is>
      </c>
      <c r="D277" t="n">
        <v>12.8627</v>
      </c>
      <c r="E277" t="n">
        <v>7.77</v>
      </c>
      <c r="F277" t="n">
        <v>4.65</v>
      </c>
      <c r="G277" t="n">
        <v>9</v>
      </c>
      <c r="H277" t="n">
        <v>0.16</v>
      </c>
      <c r="I277" t="n">
        <v>31</v>
      </c>
      <c r="J277" t="n">
        <v>142.15</v>
      </c>
      <c r="K277" t="n">
        <v>47.83</v>
      </c>
      <c r="L277" t="n">
        <v>1.25</v>
      </c>
      <c r="M277" t="n">
        <v>29</v>
      </c>
      <c r="N277" t="n">
        <v>23.07</v>
      </c>
      <c r="O277" t="n">
        <v>17765.46</v>
      </c>
      <c r="P277" t="n">
        <v>51.61</v>
      </c>
      <c r="Q277" t="n">
        <v>203.56</v>
      </c>
      <c r="R277" t="n">
        <v>33.06</v>
      </c>
      <c r="S277" t="n">
        <v>13.05</v>
      </c>
      <c r="T277" t="n">
        <v>9577.969999999999</v>
      </c>
      <c r="U277" t="n">
        <v>0.39</v>
      </c>
      <c r="V277" t="n">
        <v>0.8</v>
      </c>
      <c r="W277" t="n">
        <v>0.1</v>
      </c>
      <c r="X277" t="n">
        <v>0.61</v>
      </c>
      <c r="Y277" t="n">
        <v>1</v>
      </c>
      <c r="Z277" t="n">
        <v>10</v>
      </c>
    </row>
    <row r="278">
      <c r="A278" t="n">
        <v>2</v>
      </c>
      <c r="B278" t="n">
        <v>70</v>
      </c>
      <c r="C278" t="inlineStr">
        <is>
          <t xml:space="preserve">CONCLUIDO	</t>
        </is>
      </c>
      <c r="D278" t="n">
        <v>13.3809</v>
      </c>
      <c r="E278" t="n">
        <v>7.47</v>
      </c>
      <c r="F278" t="n">
        <v>4.52</v>
      </c>
      <c r="G278" t="n">
        <v>10.85</v>
      </c>
      <c r="H278" t="n">
        <v>0.19</v>
      </c>
      <c r="I278" t="n">
        <v>25</v>
      </c>
      <c r="J278" t="n">
        <v>142.49</v>
      </c>
      <c r="K278" t="n">
        <v>47.83</v>
      </c>
      <c r="L278" t="n">
        <v>1.5</v>
      </c>
      <c r="M278" t="n">
        <v>23</v>
      </c>
      <c r="N278" t="n">
        <v>23.16</v>
      </c>
      <c r="O278" t="n">
        <v>17807.56</v>
      </c>
      <c r="P278" t="n">
        <v>49.94</v>
      </c>
      <c r="Q278" t="n">
        <v>203.56</v>
      </c>
      <c r="R278" t="n">
        <v>29.09</v>
      </c>
      <c r="S278" t="n">
        <v>13.05</v>
      </c>
      <c r="T278" t="n">
        <v>7622.73</v>
      </c>
      <c r="U278" t="n">
        <v>0.45</v>
      </c>
      <c r="V278" t="n">
        <v>0.83</v>
      </c>
      <c r="W278" t="n">
        <v>0.09</v>
      </c>
      <c r="X278" t="n">
        <v>0.48</v>
      </c>
      <c r="Y278" t="n">
        <v>1</v>
      </c>
      <c r="Z278" t="n">
        <v>10</v>
      </c>
    </row>
    <row r="279">
      <c r="A279" t="n">
        <v>3</v>
      </c>
      <c r="B279" t="n">
        <v>70</v>
      </c>
      <c r="C279" t="inlineStr">
        <is>
          <t xml:space="preserve">CONCLUIDO	</t>
        </is>
      </c>
      <c r="D279" t="n">
        <v>13.7588</v>
      </c>
      <c r="E279" t="n">
        <v>7.27</v>
      </c>
      <c r="F279" t="n">
        <v>4.43</v>
      </c>
      <c r="G279" t="n">
        <v>12.67</v>
      </c>
      <c r="H279" t="n">
        <v>0.22</v>
      </c>
      <c r="I279" t="n">
        <v>21</v>
      </c>
      <c r="J279" t="n">
        <v>142.83</v>
      </c>
      <c r="K279" t="n">
        <v>47.83</v>
      </c>
      <c r="L279" t="n">
        <v>1.75</v>
      </c>
      <c r="M279" t="n">
        <v>19</v>
      </c>
      <c r="N279" t="n">
        <v>23.25</v>
      </c>
      <c r="O279" t="n">
        <v>17849.7</v>
      </c>
      <c r="P279" t="n">
        <v>48.63</v>
      </c>
      <c r="Q279" t="n">
        <v>203.61</v>
      </c>
      <c r="R279" t="n">
        <v>26.2</v>
      </c>
      <c r="S279" t="n">
        <v>13.05</v>
      </c>
      <c r="T279" t="n">
        <v>6201.59</v>
      </c>
      <c r="U279" t="n">
        <v>0.5</v>
      </c>
      <c r="V279" t="n">
        <v>0.84</v>
      </c>
      <c r="W279" t="n">
        <v>0.09</v>
      </c>
      <c r="X279" t="n">
        <v>0.39</v>
      </c>
      <c r="Y279" t="n">
        <v>1</v>
      </c>
      <c r="Z279" t="n">
        <v>10</v>
      </c>
    </row>
    <row r="280">
      <c r="A280" t="n">
        <v>4</v>
      </c>
      <c r="B280" t="n">
        <v>70</v>
      </c>
      <c r="C280" t="inlineStr">
        <is>
          <t xml:space="preserve">CONCLUIDO	</t>
        </is>
      </c>
      <c r="D280" t="n">
        <v>14.116</v>
      </c>
      <c r="E280" t="n">
        <v>7.08</v>
      </c>
      <c r="F280" t="n">
        <v>4.34</v>
      </c>
      <c r="G280" t="n">
        <v>14.45</v>
      </c>
      <c r="H280" t="n">
        <v>0.25</v>
      </c>
      <c r="I280" t="n">
        <v>18</v>
      </c>
      <c r="J280" t="n">
        <v>143.17</v>
      </c>
      <c r="K280" t="n">
        <v>47.83</v>
      </c>
      <c r="L280" t="n">
        <v>2</v>
      </c>
      <c r="M280" t="n">
        <v>16</v>
      </c>
      <c r="N280" t="n">
        <v>23.34</v>
      </c>
      <c r="O280" t="n">
        <v>17891.86</v>
      </c>
      <c r="P280" t="n">
        <v>47.21</v>
      </c>
      <c r="Q280" t="n">
        <v>203.58</v>
      </c>
      <c r="R280" t="n">
        <v>23.34</v>
      </c>
      <c r="S280" t="n">
        <v>13.05</v>
      </c>
      <c r="T280" t="n">
        <v>4783.1</v>
      </c>
      <c r="U280" t="n">
        <v>0.5600000000000001</v>
      </c>
      <c r="V280" t="n">
        <v>0.86</v>
      </c>
      <c r="W280" t="n">
        <v>0.07000000000000001</v>
      </c>
      <c r="X280" t="n">
        <v>0.29</v>
      </c>
      <c r="Y280" t="n">
        <v>1</v>
      </c>
      <c r="Z280" t="n">
        <v>10</v>
      </c>
    </row>
    <row r="281">
      <c r="A281" t="n">
        <v>5</v>
      </c>
      <c r="B281" t="n">
        <v>70</v>
      </c>
      <c r="C281" t="inlineStr">
        <is>
          <t xml:space="preserve">CONCLUIDO	</t>
        </is>
      </c>
      <c r="D281" t="n">
        <v>14.0801</v>
      </c>
      <c r="E281" t="n">
        <v>7.1</v>
      </c>
      <c r="F281" t="n">
        <v>4.38</v>
      </c>
      <c r="G281" t="n">
        <v>15.47</v>
      </c>
      <c r="H281" t="n">
        <v>0.28</v>
      </c>
      <c r="I281" t="n">
        <v>17</v>
      </c>
      <c r="J281" t="n">
        <v>143.51</v>
      </c>
      <c r="K281" t="n">
        <v>47.83</v>
      </c>
      <c r="L281" t="n">
        <v>2.25</v>
      </c>
      <c r="M281" t="n">
        <v>15</v>
      </c>
      <c r="N281" t="n">
        <v>23.44</v>
      </c>
      <c r="O281" t="n">
        <v>17934.06</v>
      </c>
      <c r="P281" t="n">
        <v>47.51</v>
      </c>
      <c r="Q281" t="n">
        <v>203.56</v>
      </c>
      <c r="R281" t="n">
        <v>24.76</v>
      </c>
      <c r="S281" t="n">
        <v>13.05</v>
      </c>
      <c r="T281" t="n">
        <v>5498.3</v>
      </c>
      <c r="U281" t="n">
        <v>0.53</v>
      </c>
      <c r="V281" t="n">
        <v>0.85</v>
      </c>
      <c r="W281" t="n">
        <v>0.08</v>
      </c>
      <c r="X281" t="n">
        <v>0.34</v>
      </c>
      <c r="Y281" t="n">
        <v>1</v>
      </c>
      <c r="Z281" t="n">
        <v>10</v>
      </c>
    </row>
    <row r="282">
      <c r="A282" t="n">
        <v>6</v>
      </c>
      <c r="B282" t="n">
        <v>70</v>
      </c>
      <c r="C282" t="inlineStr">
        <is>
          <t xml:space="preserve">CONCLUIDO	</t>
        </is>
      </c>
      <c r="D282" t="n">
        <v>14.2982</v>
      </c>
      <c r="E282" t="n">
        <v>6.99</v>
      </c>
      <c r="F282" t="n">
        <v>4.33</v>
      </c>
      <c r="G282" t="n">
        <v>17.33</v>
      </c>
      <c r="H282" t="n">
        <v>0.31</v>
      </c>
      <c r="I282" t="n">
        <v>15</v>
      </c>
      <c r="J282" t="n">
        <v>143.86</v>
      </c>
      <c r="K282" t="n">
        <v>47.83</v>
      </c>
      <c r="L282" t="n">
        <v>2.5</v>
      </c>
      <c r="M282" t="n">
        <v>13</v>
      </c>
      <c r="N282" t="n">
        <v>23.53</v>
      </c>
      <c r="O282" t="n">
        <v>17976.29</v>
      </c>
      <c r="P282" t="n">
        <v>46.74</v>
      </c>
      <c r="Q282" t="n">
        <v>203.57</v>
      </c>
      <c r="R282" t="n">
        <v>23.14</v>
      </c>
      <c r="S282" t="n">
        <v>13.05</v>
      </c>
      <c r="T282" t="n">
        <v>4698.69</v>
      </c>
      <c r="U282" t="n">
        <v>0.5600000000000001</v>
      </c>
      <c r="V282" t="n">
        <v>0.86</v>
      </c>
      <c r="W282" t="n">
        <v>0.08</v>
      </c>
      <c r="X282" t="n">
        <v>0.29</v>
      </c>
      <c r="Y282" t="n">
        <v>1</v>
      </c>
      <c r="Z282" t="n">
        <v>10</v>
      </c>
    </row>
    <row r="283">
      <c r="A283" t="n">
        <v>7</v>
      </c>
      <c r="B283" t="n">
        <v>70</v>
      </c>
      <c r="C283" t="inlineStr">
        <is>
          <t xml:space="preserve">CONCLUIDO	</t>
        </is>
      </c>
      <c r="D283" t="n">
        <v>14.5214</v>
      </c>
      <c r="E283" t="n">
        <v>6.89</v>
      </c>
      <c r="F283" t="n">
        <v>4.28</v>
      </c>
      <c r="G283" t="n">
        <v>19.77</v>
      </c>
      <c r="H283" t="n">
        <v>0.34</v>
      </c>
      <c r="I283" t="n">
        <v>13</v>
      </c>
      <c r="J283" t="n">
        <v>144.2</v>
      </c>
      <c r="K283" t="n">
        <v>47.83</v>
      </c>
      <c r="L283" t="n">
        <v>2.75</v>
      </c>
      <c r="M283" t="n">
        <v>11</v>
      </c>
      <c r="N283" t="n">
        <v>23.62</v>
      </c>
      <c r="O283" t="n">
        <v>18018.55</v>
      </c>
      <c r="P283" t="n">
        <v>45.91</v>
      </c>
      <c r="Q283" t="n">
        <v>203.57</v>
      </c>
      <c r="R283" t="n">
        <v>21.57</v>
      </c>
      <c r="S283" t="n">
        <v>13.05</v>
      </c>
      <c r="T283" t="n">
        <v>3924.87</v>
      </c>
      <c r="U283" t="n">
        <v>0.61</v>
      </c>
      <c r="V283" t="n">
        <v>0.87</v>
      </c>
      <c r="W283" t="n">
        <v>0.08</v>
      </c>
      <c r="X283" t="n">
        <v>0.24</v>
      </c>
      <c r="Y283" t="n">
        <v>1</v>
      </c>
      <c r="Z283" t="n">
        <v>10</v>
      </c>
    </row>
    <row r="284">
      <c r="A284" t="n">
        <v>8</v>
      </c>
      <c r="B284" t="n">
        <v>70</v>
      </c>
      <c r="C284" t="inlineStr">
        <is>
          <t xml:space="preserve">CONCLUIDO	</t>
        </is>
      </c>
      <c r="D284" t="n">
        <v>14.6407</v>
      </c>
      <c r="E284" t="n">
        <v>6.83</v>
      </c>
      <c r="F284" t="n">
        <v>4.26</v>
      </c>
      <c r="G284" t="n">
        <v>21.28</v>
      </c>
      <c r="H284" t="n">
        <v>0.37</v>
      </c>
      <c r="I284" t="n">
        <v>12</v>
      </c>
      <c r="J284" t="n">
        <v>144.54</v>
      </c>
      <c r="K284" t="n">
        <v>47.83</v>
      </c>
      <c r="L284" t="n">
        <v>3</v>
      </c>
      <c r="M284" t="n">
        <v>10</v>
      </c>
      <c r="N284" t="n">
        <v>23.71</v>
      </c>
      <c r="O284" t="n">
        <v>18060.85</v>
      </c>
      <c r="P284" t="n">
        <v>45.28</v>
      </c>
      <c r="Q284" t="n">
        <v>203.57</v>
      </c>
      <c r="R284" t="n">
        <v>20.74</v>
      </c>
      <c r="S284" t="n">
        <v>13.05</v>
      </c>
      <c r="T284" t="n">
        <v>3516.24</v>
      </c>
      <c r="U284" t="n">
        <v>0.63</v>
      </c>
      <c r="V284" t="n">
        <v>0.88</v>
      </c>
      <c r="W284" t="n">
        <v>0.07000000000000001</v>
      </c>
      <c r="X284" t="n">
        <v>0.21</v>
      </c>
      <c r="Y284" t="n">
        <v>1</v>
      </c>
      <c r="Z284" t="n">
        <v>10</v>
      </c>
    </row>
    <row r="285">
      <c r="A285" t="n">
        <v>9</v>
      </c>
      <c r="B285" t="n">
        <v>70</v>
      </c>
      <c r="C285" t="inlineStr">
        <is>
          <t xml:space="preserve">CONCLUIDO	</t>
        </is>
      </c>
      <c r="D285" t="n">
        <v>14.7342</v>
      </c>
      <c r="E285" t="n">
        <v>6.79</v>
      </c>
      <c r="F285" t="n">
        <v>4.24</v>
      </c>
      <c r="G285" t="n">
        <v>23.13</v>
      </c>
      <c r="H285" t="n">
        <v>0.4</v>
      </c>
      <c r="I285" t="n">
        <v>11</v>
      </c>
      <c r="J285" t="n">
        <v>144.89</v>
      </c>
      <c r="K285" t="n">
        <v>47.83</v>
      </c>
      <c r="L285" t="n">
        <v>3.25</v>
      </c>
      <c r="M285" t="n">
        <v>9</v>
      </c>
      <c r="N285" t="n">
        <v>23.81</v>
      </c>
      <c r="O285" t="n">
        <v>18103.18</v>
      </c>
      <c r="P285" t="n">
        <v>44.79</v>
      </c>
      <c r="Q285" t="n">
        <v>203.56</v>
      </c>
      <c r="R285" t="n">
        <v>20.33</v>
      </c>
      <c r="S285" t="n">
        <v>13.05</v>
      </c>
      <c r="T285" t="n">
        <v>3313.1</v>
      </c>
      <c r="U285" t="n">
        <v>0.64</v>
      </c>
      <c r="V285" t="n">
        <v>0.88</v>
      </c>
      <c r="W285" t="n">
        <v>0.07000000000000001</v>
      </c>
      <c r="X285" t="n">
        <v>0.2</v>
      </c>
      <c r="Y285" t="n">
        <v>1</v>
      </c>
      <c r="Z285" t="n">
        <v>10</v>
      </c>
    </row>
    <row r="286">
      <c r="A286" t="n">
        <v>10</v>
      </c>
      <c r="B286" t="n">
        <v>70</v>
      </c>
      <c r="C286" t="inlineStr">
        <is>
          <t xml:space="preserve">CONCLUIDO	</t>
        </is>
      </c>
      <c r="D286" t="n">
        <v>14.7529</v>
      </c>
      <c r="E286" t="n">
        <v>6.78</v>
      </c>
      <c r="F286" t="n">
        <v>4.23</v>
      </c>
      <c r="G286" t="n">
        <v>23.08</v>
      </c>
      <c r="H286" t="n">
        <v>0.43</v>
      </c>
      <c r="I286" t="n">
        <v>11</v>
      </c>
      <c r="J286" t="n">
        <v>145.23</v>
      </c>
      <c r="K286" t="n">
        <v>47.83</v>
      </c>
      <c r="L286" t="n">
        <v>3.5</v>
      </c>
      <c r="M286" t="n">
        <v>9</v>
      </c>
      <c r="N286" t="n">
        <v>23.9</v>
      </c>
      <c r="O286" t="n">
        <v>18145.54</v>
      </c>
      <c r="P286" t="n">
        <v>44.52</v>
      </c>
      <c r="Q286" t="n">
        <v>203.6</v>
      </c>
      <c r="R286" t="n">
        <v>19.88</v>
      </c>
      <c r="S286" t="n">
        <v>13.05</v>
      </c>
      <c r="T286" t="n">
        <v>3087.99</v>
      </c>
      <c r="U286" t="n">
        <v>0.66</v>
      </c>
      <c r="V286" t="n">
        <v>0.88</v>
      </c>
      <c r="W286" t="n">
        <v>0.07000000000000001</v>
      </c>
      <c r="X286" t="n">
        <v>0.19</v>
      </c>
      <c r="Y286" t="n">
        <v>1</v>
      </c>
      <c r="Z286" t="n">
        <v>10</v>
      </c>
    </row>
    <row r="287">
      <c r="A287" t="n">
        <v>11</v>
      </c>
      <c r="B287" t="n">
        <v>70</v>
      </c>
      <c r="C287" t="inlineStr">
        <is>
          <t xml:space="preserve">CONCLUIDO	</t>
        </is>
      </c>
      <c r="D287" t="n">
        <v>14.8552</v>
      </c>
      <c r="E287" t="n">
        <v>6.73</v>
      </c>
      <c r="F287" t="n">
        <v>4.21</v>
      </c>
      <c r="G287" t="n">
        <v>25.29</v>
      </c>
      <c r="H287" t="n">
        <v>0.46</v>
      </c>
      <c r="I287" t="n">
        <v>10</v>
      </c>
      <c r="J287" t="n">
        <v>145.57</v>
      </c>
      <c r="K287" t="n">
        <v>47.83</v>
      </c>
      <c r="L287" t="n">
        <v>3.75</v>
      </c>
      <c r="M287" t="n">
        <v>8</v>
      </c>
      <c r="N287" t="n">
        <v>23.99</v>
      </c>
      <c r="O287" t="n">
        <v>18187.93</v>
      </c>
      <c r="P287" t="n">
        <v>43.99</v>
      </c>
      <c r="Q287" t="n">
        <v>203.62</v>
      </c>
      <c r="R287" t="n">
        <v>19.54</v>
      </c>
      <c r="S287" t="n">
        <v>13.05</v>
      </c>
      <c r="T287" t="n">
        <v>2927.22</v>
      </c>
      <c r="U287" t="n">
        <v>0.67</v>
      </c>
      <c r="V287" t="n">
        <v>0.89</v>
      </c>
      <c r="W287" t="n">
        <v>0.07000000000000001</v>
      </c>
      <c r="X287" t="n">
        <v>0.17</v>
      </c>
      <c r="Y287" t="n">
        <v>1</v>
      </c>
      <c r="Z287" t="n">
        <v>10</v>
      </c>
    </row>
    <row r="288">
      <c r="A288" t="n">
        <v>12</v>
      </c>
      <c r="B288" t="n">
        <v>70</v>
      </c>
      <c r="C288" t="inlineStr">
        <is>
          <t xml:space="preserve">CONCLUIDO	</t>
        </is>
      </c>
      <c r="D288" t="n">
        <v>14.9477</v>
      </c>
      <c r="E288" t="n">
        <v>6.69</v>
      </c>
      <c r="F288" t="n">
        <v>4.2</v>
      </c>
      <c r="G288" t="n">
        <v>28.01</v>
      </c>
      <c r="H288" t="n">
        <v>0.49</v>
      </c>
      <c r="I288" t="n">
        <v>9</v>
      </c>
      <c r="J288" t="n">
        <v>145.92</v>
      </c>
      <c r="K288" t="n">
        <v>47.83</v>
      </c>
      <c r="L288" t="n">
        <v>4</v>
      </c>
      <c r="M288" t="n">
        <v>7</v>
      </c>
      <c r="N288" t="n">
        <v>24.09</v>
      </c>
      <c r="O288" t="n">
        <v>18230.35</v>
      </c>
      <c r="P288" t="n">
        <v>43.51</v>
      </c>
      <c r="Q288" t="n">
        <v>203.59</v>
      </c>
      <c r="R288" t="n">
        <v>19.13</v>
      </c>
      <c r="S288" t="n">
        <v>13.05</v>
      </c>
      <c r="T288" t="n">
        <v>2726.46</v>
      </c>
      <c r="U288" t="n">
        <v>0.68</v>
      </c>
      <c r="V288" t="n">
        <v>0.89</v>
      </c>
      <c r="W288" t="n">
        <v>0.07000000000000001</v>
      </c>
      <c r="X288" t="n">
        <v>0.16</v>
      </c>
      <c r="Y288" t="n">
        <v>1</v>
      </c>
      <c r="Z288" t="n">
        <v>10</v>
      </c>
    </row>
    <row r="289">
      <c r="A289" t="n">
        <v>13</v>
      </c>
      <c r="B289" t="n">
        <v>70</v>
      </c>
      <c r="C289" t="inlineStr">
        <is>
          <t xml:space="preserve">CONCLUIDO	</t>
        </is>
      </c>
      <c r="D289" t="n">
        <v>14.9334</v>
      </c>
      <c r="E289" t="n">
        <v>6.7</v>
      </c>
      <c r="F289" t="n">
        <v>4.21</v>
      </c>
      <c r="G289" t="n">
        <v>28.05</v>
      </c>
      <c r="H289" t="n">
        <v>0.51</v>
      </c>
      <c r="I289" t="n">
        <v>9</v>
      </c>
      <c r="J289" t="n">
        <v>146.26</v>
      </c>
      <c r="K289" t="n">
        <v>47.83</v>
      </c>
      <c r="L289" t="n">
        <v>4.25</v>
      </c>
      <c r="M289" t="n">
        <v>7</v>
      </c>
      <c r="N289" t="n">
        <v>24.18</v>
      </c>
      <c r="O289" t="n">
        <v>18272.81</v>
      </c>
      <c r="P289" t="n">
        <v>43.34</v>
      </c>
      <c r="Q289" t="n">
        <v>203.56</v>
      </c>
      <c r="R289" t="n">
        <v>19.35</v>
      </c>
      <c r="S289" t="n">
        <v>13.05</v>
      </c>
      <c r="T289" t="n">
        <v>2832.99</v>
      </c>
      <c r="U289" t="n">
        <v>0.67</v>
      </c>
      <c r="V289" t="n">
        <v>0.89</v>
      </c>
      <c r="W289" t="n">
        <v>0.07000000000000001</v>
      </c>
      <c r="X289" t="n">
        <v>0.17</v>
      </c>
      <c r="Y289" t="n">
        <v>1</v>
      </c>
      <c r="Z289" t="n">
        <v>10</v>
      </c>
    </row>
    <row r="290">
      <c r="A290" t="n">
        <v>14</v>
      </c>
      <c r="B290" t="n">
        <v>70</v>
      </c>
      <c r="C290" t="inlineStr">
        <is>
          <t xml:space="preserve">CONCLUIDO	</t>
        </is>
      </c>
      <c r="D290" t="n">
        <v>15.0647</v>
      </c>
      <c r="E290" t="n">
        <v>6.64</v>
      </c>
      <c r="F290" t="n">
        <v>4.18</v>
      </c>
      <c r="G290" t="n">
        <v>31.34</v>
      </c>
      <c r="H290" t="n">
        <v>0.54</v>
      </c>
      <c r="I290" t="n">
        <v>8</v>
      </c>
      <c r="J290" t="n">
        <v>146.61</v>
      </c>
      <c r="K290" t="n">
        <v>47.83</v>
      </c>
      <c r="L290" t="n">
        <v>4.5</v>
      </c>
      <c r="M290" t="n">
        <v>6</v>
      </c>
      <c r="N290" t="n">
        <v>24.28</v>
      </c>
      <c r="O290" t="n">
        <v>18315.3</v>
      </c>
      <c r="P290" t="n">
        <v>42.85</v>
      </c>
      <c r="Q290" t="n">
        <v>203.56</v>
      </c>
      <c r="R290" t="n">
        <v>18.35</v>
      </c>
      <c r="S290" t="n">
        <v>13.05</v>
      </c>
      <c r="T290" t="n">
        <v>2342</v>
      </c>
      <c r="U290" t="n">
        <v>0.71</v>
      </c>
      <c r="V290" t="n">
        <v>0.89</v>
      </c>
      <c r="W290" t="n">
        <v>0.07000000000000001</v>
      </c>
      <c r="X290" t="n">
        <v>0.14</v>
      </c>
      <c r="Y290" t="n">
        <v>1</v>
      </c>
      <c r="Z290" t="n">
        <v>10</v>
      </c>
    </row>
    <row r="291">
      <c r="A291" t="n">
        <v>15</v>
      </c>
      <c r="B291" t="n">
        <v>70</v>
      </c>
      <c r="C291" t="inlineStr">
        <is>
          <t xml:space="preserve">CONCLUIDO	</t>
        </is>
      </c>
      <c r="D291" t="n">
        <v>15.0596</v>
      </c>
      <c r="E291" t="n">
        <v>6.64</v>
      </c>
      <c r="F291" t="n">
        <v>4.18</v>
      </c>
      <c r="G291" t="n">
        <v>31.36</v>
      </c>
      <c r="H291" t="n">
        <v>0.57</v>
      </c>
      <c r="I291" t="n">
        <v>8</v>
      </c>
      <c r="J291" t="n">
        <v>146.95</v>
      </c>
      <c r="K291" t="n">
        <v>47.83</v>
      </c>
      <c r="L291" t="n">
        <v>4.75</v>
      </c>
      <c r="M291" t="n">
        <v>6</v>
      </c>
      <c r="N291" t="n">
        <v>24.37</v>
      </c>
      <c r="O291" t="n">
        <v>18357.82</v>
      </c>
      <c r="P291" t="n">
        <v>42.43</v>
      </c>
      <c r="Q291" t="n">
        <v>203.56</v>
      </c>
      <c r="R291" t="n">
        <v>18.45</v>
      </c>
      <c r="S291" t="n">
        <v>13.05</v>
      </c>
      <c r="T291" t="n">
        <v>2388.21</v>
      </c>
      <c r="U291" t="n">
        <v>0.71</v>
      </c>
      <c r="V291" t="n">
        <v>0.89</v>
      </c>
      <c r="W291" t="n">
        <v>0.07000000000000001</v>
      </c>
      <c r="X291" t="n">
        <v>0.14</v>
      </c>
      <c r="Y291" t="n">
        <v>1</v>
      </c>
      <c r="Z291" t="n">
        <v>10</v>
      </c>
    </row>
    <row r="292">
      <c r="A292" t="n">
        <v>16</v>
      </c>
      <c r="B292" t="n">
        <v>70</v>
      </c>
      <c r="C292" t="inlineStr">
        <is>
          <t xml:space="preserve">CONCLUIDO	</t>
        </is>
      </c>
      <c r="D292" t="n">
        <v>15.1956</v>
      </c>
      <c r="E292" t="n">
        <v>6.58</v>
      </c>
      <c r="F292" t="n">
        <v>4.15</v>
      </c>
      <c r="G292" t="n">
        <v>35.57</v>
      </c>
      <c r="H292" t="n">
        <v>0.6</v>
      </c>
      <c r="I292" t="n">
        <v>7</v>
      </c>
      <c r="J292" t="n">
        <v>147.3</v>
      </c>
      <c r="K292" t="n">
        <v>47.83</v>
      </c>
      <c r="L292" t="n">
        <v>5</v>
      </c>
      <c r="M292" t="n">
        <v>5</v>
      </c>
      <c r="N292" t="n">
        <v>24.47</v>
      </c>
      <c r="O292" t="n">
        <v>18400.38</v>
      </c>
      <c r="P292" t="n">
        <v>41.67</v>
      </c>
      <c r="Q292" t="n">
        <v>203.56</v>
      </c>
      <c r="R292" t="n">
        <v>17.31</v>
      </c>
      <c r="S292" t="n">
        <v>13.05</v>
      </c>
      <c r="T292" t="n">
        <v>1823.69</v>
      </c>
      <c r="U292" t="n">
        <v>0.75</v>
      </c>
      <c r="V292" t="n">
        <v>0.9</v>
      </c>
      <c r="W292" t="n">
        <v>0.07000000000000001</v>
      </c>
      <c r="X292" t="n">
        <v>0.11</v>
      </c>
      <c r="Y292" t="n">
        <v>1</v>
      </c>
      <c r="Z292" t="n">
        <v>10</v>
      </c>
    </row>
    <row r="293">
      <c r="A293" t="n">
        <v>17</v>
      </c>
      <c r="B293" t="n">
        <v>70</v>
      </c>
      <c r="C293" t="inlineStr">
        <is>
          <t xml:space="preserve">CONCLUIDO	</t>
        </is>
      </c>
      <c r="D293" t="n">
        <v>15.2078</v>
      </c>
      <c r="E293" t="n">
        <v>6.58</v>
      </c>
      <c r="F293" t="n">
        <v>4.14</v>
      </c>
      <c r="G293" t="n">
        <v>35.53</v>
      </c>
      <c r="H293" t="n">
        <v>0.63</v>
      </c>
      <c r="I293" t="n">
        <v>7</v>
      </c>
      <c r="J293" t="n">
        <v>147.64</v>
      </c>
      <c r="K293" t="n">
        <v>47.83</v>
      </c>
      <c r="L293" t="n">
        <v>5.25</v>
      </c>
      <c r="M293" t="n">
        <v>5</v>
      </c>
      <c r="N293" t="n">
        <v>24.56</v>
      </c>
      <c r="O293" t="n">
        <v>18442.97</v>
      </c>
      <c r="P293" t="n">
        <v>41.46</v>
      </c>
      <c r="Q293" t="n">
        <v>203.56</v>
      </c>
      <c r="R293" t="n">
        <v>17.32</v>
      </c>
      <c r="S293" t="n">
        <v>13.05</v>
      </c>
      <c r="T293" t="n">
        <v>1829.1</v>
      </c>
      <c r="U293" t="n">
        <v>0.75</v>
      </c>
      <c r="V293" t="n">
        <v>0.9</v>
      </c>
      <c r="W293" t="n">
        <v>0.06</v>
      </c>
      <c r="X293" t="n">
        <v>0.1</v>
      </c>
      <c r="Y293" t="n">
        <v>1</v>
      </c>
      <c r="Z293" t="n">
        <v>10</v>
      </c>
    </row>
    <row r="294">
      <c r="A294" t="n">
        <v>18</v>
      </c>
      <c r="B294" t="n">
        <v>70</v>
      </c>
      <c r="C294" t="inlineStr">
        <is>
          <t xml:space="preserve">CONCLUIDO	</t>
        </is>
      </c>
      <c r="D294" t="n">
        <v>15.1707</v>
      </c>
      <c r="E294" t="n">
        <v>6.59</v>
      </c>
      <c r="F294" t="n">
        <v>4.16</v>
      </c>
      <c r="G294" t="n">
        <v>35.67</v>
      </c>
      <c r="H294" t="n">
        <v>0.66</v>
      </c>
      <c r="I294" t="n">
        <v>7</v>
      </c>
      <c r="J294" t="n">
        <v>147.99</v>
      </c>
      <c r="K294" t="n">
        <v>47.83</v>
      </c>
      <c r="L294" t="n">
        <v>5.5</v>
      </c>
      <c r="M294" t="n">
        <v>5</v>
      </c>
      <c r="N294" t="n">
        <v>24.66</v>
      </c>
      <c r="O294" t="n">
        <v>18485.59</v>
      </c>
      <c r="P294" t="n">
        <v>41.33</v>
      </c>
      <c r="Q294" t="n">
        <v>203.56</v>
      </c>
      <c r="R294" t="n">
        <v>17.84</v>
      </c>
      <c r="S294" t="n">
        <v>13.05</v>
      </c>
      <c r="T294" t="n">
        <v>2087.8</v>
      </c>
      <c r="U294" t="n">
        <v>0.73</v>
      </c>
      <c r="V294" t="n">
        <v>0.9</v>
      </c>
      <c r="W294" t="n">
        <v>0.06</v>
      </c>
      <c r="X294" t="n">
        <v>0.12</v>
      </c>
      <c r="Y294" t="n">
        <v>1</v>
      </c>
      <c r="Z294" t="n">
        <v>10</v>
      </c>
    </row>
    <row r="295">
      <c r="A295" t="n">
        <v>19</v>
      </c>
      <c r="B295" t="n">
        <v>70</v>
      </c>
      <c r="C295" t="inlineStr">
        <is>
          <t xml:space="preserve">CONCLUIDO	</t>
        </is>
      </c>
      <c r="D295" t="n">
        <v>15.1522</v>
      </c>
      <c r="E295" t="n">
        <v>6.6</v>
      </c>
      <c r="F295" t="n">
        <v>4.17</v>
      </c>
      <c r="G295" t="n">
        <v>35.74</v>
      </c>
      <c r="H295" t="n">
        <v>0.6899999999999999</v>
      </c>
      <c r="I295" t="n">
        <v>7</v>
      </c>
      <c r="J295" t="n">
        <v>148.33</v>
      </c>
      <c r="K295" t="n">
        <v>47.83</v>
      </c>
      <c r="L295" t="n">
        <v>5.75</v>
      </c>
      <c r="M295" t="n">
        <v>5</v>
      </c>
      <c r="N295" t="n">
        <v>24.75</v>
      </c>
      <c r="O295" t="n">
        <v>18528.25</v>
      </c>
      <c r="P295" t="n">
        <v>40.85</v>
      </c>
      <c r="Q295" t="n">
        <v>203.56</v>
      </c>
      <c r="R295" t="n">
        <v>18.06</v>
      </c>
      <c r="S295" t="n">
        <v>13.05</v>
      </c>
      <c r="T295" t="n">
        <v>2201.77</v>
      </c>
      <c r="U295" t="n">
        <v>0.72</v>
      </c>
      <c r="V295" t="n">
        <v>0.9</v>
      </c>
      <c r="W295" t="n">
        <v>0.07000000000000001</v>
      </c>
      <c r="X295" t="n">
        <v>0.13</v>
      </c>
      <c r="Y295" t="n">
        <v>1</v>
      </c>
      <c r="Z295" t="n">
        <v>10</v>
      </c>
    </row>
    <row r="296">
      <c r="A296" t="n">
        <v>20</v>
      </c>
      <c r="B296" t="n">
        <v>70</v>
      </c>
      <c r="C296" t="inlineStr">
        <is>
          <t xml:space="preserve">CONCLUIDO	</t>
        </is>
      </c>
      <c r="D296" t="n">
        <v>15.2899</v>
      </c>
      <c r="E296" t="n">
        <v>6.54</v>
      </c>
      <c r="F296" t="n">
        <v>4.14</v>
      </c>
      <c r="G296" t="n">
        <v>41.39</v>
      </c>
      <c r="H296" t="n">
        <v>0.71</v>
      </c>
      <c r="I296" t="n">
        <v>6</v>
      </c>
      <c r="J296" t="n">
        <v>148.68</v>
      </c>
      <c r="K296" t="n">
        <v>47.83</v>
      </c>
      <c r="L296" t="n">
        <v>6</v>
      </c>
      <c r="M296" t="n">
        <v>4</v>
      </c>
      <c r="N296" t="n">
        <v>24.85</v>
      </c>
      <c r="O296" t="n">
        <v>18570.94</v>
      </c>
      <c r="P296" t="n">
        <v>40.36</v>
      </c>
      <c r="Q296" t="n">
        <v>203.57</v>
      </c>
      <c r="R296" t="n">
        <v>17.04</v>
      </c>
      <c r="S296" t="n">
        <v>13.05</v>
      </c>
      <c r="T296" t="n">
        <v>1694.93</v>
      </c>
      <c r="U296" t="n">
        <v>0.77</v>
      </c>
      <c r="V296" t="n">
        <v>0.9</v>
      </c>
      <c r="W296" t="n">
        <v>0.06</v>
      </c>
      <c r="X296" t="n">
        <v>0.1</v>
      </c>
      <c r="Y296" t="n">
        <v>1</v>
      </c>
      <c r="Z296" t="n">
        <v>10</v>
      </c>
    </row>
    <row r="297">
      <c r="A297" t="n">
        <v>21</v>
      </c>
      <c r="B297" t="n">
        <v>70</v>
      </c>
      <c r="C297" t="inlineStr">
        <is>
          <t xml:space="preserve">CONCLUIDO	</t>
        </is>
      </c>
      <c r="D297" t="n">
        <v>15.2931</v>
      </c>
      <c r="E297" t="n">
        <v>6.54</v>
      </c>
      <c r="F297" t="n">
        <v>4.14</v>
      </c>
      <c r="G297" t="n">
        <v>41.37</v>
      </c>
      <c r="H297" t="n">
        <v>0.74</v>
      </c>
      <c r="I297" t="n">
        <v>6</v>
      </c>
      <c r="J297" t="n">
        <v>149.02</v>
      </c>
      <c r="K297" t="n">
        <v>47.83</v>
      </c>
      <c r="L297" t="n">
        <v>6.25</v>
      </c>
      <c r="M297" t="n">
        <v>4</v>
      </c>
      <c r="N297" t="n">
        <v>24.95</v>
      </c>
      <c r="O297" t="n">
        <v>18613.66</v>
      </c>
      <c r="P297" t="n">
        <v>40.26</v>
      </c>
      <c r="Q297" t="n">
        <v>203.56</v>
      </c>
      <c r="R297" t="n">
        <v>17.05</v>
      </c>
      <c r="S297" t="n">
        <v>13.05</v>
      </c>
      <c r="T297" t="n">
        <v>1701.02</v>
      </c>
      <c r="U297" t="n">
        <v>0.77</v>
      </c>
      <c r="V297" t="n">
        <v>0.9</v>
      </c>
      <c r="W297" t="n">
        <v>0.06</v>
      </c>
      <c r="X297" t="n">
        <v>0.1</v>
      </c>
      <c r="Y297" t="n">
        <v>1</v>
      </c>
      <c r="Z297" t="n">
        <v>10</v>
      </c>
    </row>
    <row r="298">
      <c r="A298" t="n">
        <v>22</v>
      </c>
      <c r="B298" t="n">
        <v>70</v>
      </c>
      <c r="C298" t="inlineStr">
        <is>
          <t xml:space="preserve">CONCLUIDO	</t>
        </is>
      </c>
      <c r="D298" t="n">
        <v>15.3348</v>
      </c>
      <c r="E298" t="n">
        <v>6.52</v>
      </c>
      <c r="F298" t="n">
        <v>4.12</v>
      </c>
      <c r="G298" t="n">
        <v>41.19</v>
      </c>
      <c r="H298" t="n">
        <v>0.77</v>
      </c>
      <c r="I298" t="n">
        <v>6</v>
      </c>
      <c r="J298" t="n">
        <v>149.37</v>
      </c>
      <c r="K298" t="n">
        <v>47.83</v>
      </c>
      <c r="L298" t="n">
        <v>6.5</v>
      </c>
      <c r="M298" t="n">
        <v>4</v>
      </c>
      <c r="N298" t="n">
        <v>25.04</v>
      </c>
      <c r="O298" t="n">
        <v>18656.42</v>
      </c>
      <c r="P298" t="n">
        <v>39.67</v>
      </c>
      <c r="Q298" t="n">
        <v>203.56</v>
      </c>
      <c r="R298" t="n">
        <v>16.41</v>
      </c>
      <c r="S298" t="n">
        <v>13.05</v>
      </c>
      <c r="T298" t="n">
        <v>1379.26</v>
      </c>
      <c r="U298" t="n">
        <v>0.8</v>
      </c>
      <c r="V298" t="n">
        <v>0.91</v>
      </c>
      <c r="W298" t="n">
        <v>0.06</v>
      </c>
      <c r="X298" t="n">
        <v>0.08</v>
      </c>
      <c r="Y298" t="n">
        <v>1</v>
      </c>
      <c r="Z298" t="n">
        <v>10</v>
      </c>
    </row>
    <row r="299">
      <c r="A299" t="n">
        <v>23</v>
      </c>
      <c r="B299" t="n">
        <v>70</v>
      </c>
      <c r="C299" t="inlineStr">
        <is>
          <t xml:space="preserve">CONCLUIDO	</t>
        </is>
      </c>
      <c r="D299" t="n">
        <v>15.2594</v>
      </c>
      <c r="E299" t="n">
        <v>6.55</v>
      </c>
      <c r="F299" t="n">
        <v>4.15</v>
      </c>
      <c r="G299" t="n">
        <v>41.52</v>
      </c>
      <c r="H299" t="n">
        <v>0.8</v>
      </c>
      <c r="I299" t="n">
        <v>6</v>
      </c>
      <c r="J299" t="n">
        <v>149.72</v>
      </c>
      <c r="K299" t="n">
        <v>47.83</v>
      </c>
      <c r="L299" t="n">
        <v>6.75</v>
      </c>
      <c r="M299" t="n">
        <v>4</v>
      </c>
      <c r="N299" t="n">
        <v>25.14</v>
      </c>
      <c r="O299" t="n">
        <v>18699.2</v>
      </c>
      <c r="P299" t="n">
        <v>39.42</v>
      </c>
      <c r="Q299" t="n">
        <v>203.56</v>
      </c>
      <c r="R299" t="n">
        <v>17.6</v>
      </c>
      <c r="S299" t="n">
        <v>13.05</v>
      </c>
      <c r="T299" t="n">
        <v>1974.21</v>
      </c>
      <c r="U299" t="n">
        <v>0.74</v>
      </c>
      <c r="V299" t="n">
        <v>0.9</v>
      </c>
      <c r="W299" t="n">
        <v>0.06</v>
      </c>
      <c r="X299" t="n">
        <v>0.11</v>
      </c>
      <c r="Y299" t="n">
        <v>1</v>
      </c>
      <c r="Z299" t="n">
        <v>10</v>
      </c>
    </row>
    <row r="300">
      <c r="A300" t="n">
        <v>24</v>
      </c>
      <c r="B300" t="n">
        <v>70</v>
      </c>
      <c r="C300" t="inlineStr">
        <is>
          <t xml:space="preserve">CONCLUIDO	</t>
        </is>
      </c>
      <c r="D300" t="n">
        <v>15.4077</v>
      </c>
      <c r="E300" t="n">
        <v>6.49</v>
      </c>
      <c r="F300" t="n">
        <v>4.12</v>
      </c>
      <c r="G300" t="n">
        <v>49.41</v>
      </c>
      <c r="H300" t="n">
        <v>0.83</v>
      </c>
      <c r="I300" t="n">
        <v>5</v>
      </c>
      <c r="J300" t="n">
        <v>150.07</v>
      </c>
      <c r="K300" t="n">
        <v>47.83</v>
      </c>
      <c r="L300" t="n">
        <v>7</v>
      </c>
      <c r="M300" t="n">
        <v>3</v>
      </c>
      <c r="N300" t="n">
        <v>25.24</v>
      </c>
      <c r="O300" t="n">
        <v>18742.03</v>
      </c>
      <c r="P300" t="n">
        <v>38.61</v>
      </c>
      <c r="Q300" t="n">
        <v>203.56</v>
      </c>
      <c r="R300" t="n">
        <v>16.44</v>
      </c>
      <c r="S300" t="n">
        <v>13.05</v>
      </c>
      <c r="T300" t="n">
        <v>1399.21</v>
      </c>
      <c r="U300" t="n">
        <v>0.79</v>
      </c>
      <c r="V300" t="n">
        <v>0.91</v>
      </c>
      <c r="W300" t="n">
        <v>0.06</v>
      </c>
      <c r="X300" t="n">
        <v>0.08</v>
      </c>
      <c r="Y300" t="n">
        <v>1</v>
      </c>
      <c r="Z300" t="n">
        <v>10</v>
      </c>
    </row>
    <row r="301">
      <c r="A301" t="n">
        <v>25</v>
      </c>
      <c r="B301" t="n">
        <v>70</v>
      </c>
      <c r="C301" t="inlineStr">
        <is>
          <t xml:space="preserve">CONCLUIDO	</t>
        </is>
      </c>
      <c r="D301" t="n">
        <v>15.3965</v>
      </c>
      <c r="E301" t="n">
        <v>6.5</v>
      </c>
      <c r="F301" t="n">
        <v>4.12</v>
      </c>
      <c r="G301" t="n">
        <v>49.47</v>
      </c>
      <c r="H301" t="n">
        <v>0.85</v>
      </c>
      <c r="I301" t="n">
        <v>5</v>
      </c>
      <c r="J301" t="n">
        <v>150.41</v>
      </c>
      <c r="K301" t="n">
        <v>47.83</v>
      </c>
      <c r="L301" t="n">
        <v>7.25</v>
      </c>
      <c r="M301" t="n">
        <v>3</v>
      </c>
      <c r="N301" t="n">
        <v>25.33</v>
      </c>
      <c r="O301" t="n">
        <v>18784.88</v>
      </c>
      <c r="P301" t="n">
        <v>38.73</v>
      </c>
      <c r="Q301" t="n">
        <v>203.56</v>
      </c>
      <c r="R301" t="n">
        <v>16.56</v>
      </c>
      <c r="S301" t="n">
        <v>13.05</v>
      </c>
      <c r="T301" t="n">
        <v>1461.51</v>
      </c>
      <c r="U301" t="n">
        <v>0.79</v>
      </c>
      <c r="V301" t="n">
        <v>0.91</v>
      </c>
      <c r="W301" t="n">
        <v>0.06</v>
      </c>
      <c r="X301" t="n">
        <v>0.08</v>
      </c>
      <c r="Y301" t="n">
        <v>1</v>
      </c>
      <c r="Z301" t="n">
        <v>10</v>
      </c>
    </row>
    <row r="302">
      <c r="A302" t="n">
        <v>26</v>
      </c>
      <c r="B302" t="n">
        <v>70</v>
      </c>
      <c r="C302" t="inlineStr">
        <is>
          <t xml:space="preserve">CONCLUIDO	</t>
        </is>
      </c>
      <c r="D302" t="n">
        <v>15.4083</v>
      </c>
      <c r="E302" t="n">
        <v>6.49</v>
      </c>
      <c r="F302" t="n">
        <v>4.12</v>
      </c>
      <c r="G302" t="n">
        <v>49.41</v>
      </c>
      <c r="H302" t="n">
        <v>0.88</v>
      </c>
      <c r="I302" t="n">
        <v>5</v>
      </c>
      <c r="J302" t="n">
        <v>150.76</v>
      </c>
      <c r="K302" t="n">
        <v>47.83</v>
      </c>
      <c r="L302" t="n">
        <v>7.5</v>
      </c>
      <c r="M302" t="n">
        <v>3</v>
      </c>
      <c r="N302" t="n">
        <v>25.43</v>
      </c>
      <c r="O302" t="n">
        <v>18827.77</v>
      </c>
      <c r="P302" t="n">
        <v>38.54</v>
      </c>
      <c r="Q302" t="n">
        <v>203.6</v>
      </c>
      <c r="R302" t="n">
        <v>16.36</v>
      </c>
      <c r="S302" t="n">
        <v>13.05</v>
      </c>
      <c r="T302" t="n">
        <v>1359.26</v>
      </c>
      <c r="U302" t="n">
        <v>0.8</v>
      </c>
      <c r="V302" t="n">
        <v>0.91</v>
      </c>
      <c r="W302" t="n">
        <v>0.06</v>
      </c>
      <c r="X302" t="n">
        <v>0.08</v>
      </c>
      <c r="Y302" t="n">
        <v>1</v>
      </c>
      <c r="Z302" t="n">
        <v>10</v>
      </c>
    </row>
    <row r="303">
      <c r="A303" t="n">
        <v>27</v>
      </c>
      <c r="B303" t="n">
        <v>70</v>
      </c>
      <c r="C303" t="inlineStr">
        <is>
          <t xml:space="preserve">CONCLUIDO	</t>
        </is>
      </c>
      <c r="D303" t="n">
        <v>15.44</v>
      </c>
      <c r="E303" t="n">
        <v>6.48</v>
      </c>
      <c r="F303" t="n">
        <v>4.1</v>
      </c>
      <c r="G303" t="n">
        <v>49.25</v>
      </c>
      <c r="H303" t="n">
        <v>0.91</v>
      </c>
      <c r="I303" t="n">
        <v>5</v>
      </c>
      <c r="J303" t="n">
        <v>151.11</v>
      </c>
      <c r="K303" t="n">
        <v>47.83</v>
      </c>
      <c r="L303" t="n">
        <v>7.75</v>
      </c>
      <c r="M303" t="n">
        <v>3</v>
      </c>
      <c r="N303" t="n">
        <v>25.53</v>
      </c>
      <c r="O303" t="n">
        <v>18870.7</v>
      </c>
      <c r="P303" t="n">
        <v>38.12</v>
      </c>
      <c r="Q303" t="n">
        <v>203.56</v>
      </c>
      <c r="R303" t="n">
        <v>15.94</v>
      </c>
      <c r="S303" t="n">
        <v>13.05</v>
      </c>
      <c r="T303" t="n">
        <v>1151.94</v>
      </c>
      <c r="U303" t="n">
        <v>0.82</v>
      </c>
      <c r="V303" t="n">
        <v>0.91</v>
      </c>
      <c r="W303" t="n">
        <v>0.06</v>
      </c>
      <c r="X303" t="n">
        <v>0.06</v>
      </c>
      <c r="Y303" t="n">
        <v>1</v>
      </c>
      <c r="Z303" t="n">
        <v>10</v>
      </c>
    </row>
    <row r="304">
      <c r="A304" t="n">
        <v>28</v>
      </c>
      <c r="B304" t="n">
        <v>70</v>
      </c>
      <c r="C304" t="inlineStr">
        <is>
          <t xml:space="preserve">CONCLUIDO	</t>
        </is>
      </c>
      <c r="D304" t="n">
        <v>15.3741</v>
      </c>
      <c r="E304" t="n">
        <v>6.5</v>
      </c>
      <c r="F304" t="n">
        <v>4.13</v>
      </c>
      <c r="G304" t="n">
        <v>49.58</v>
      </c>
      <c r="H304" t="n">
        <v>0.9399999999999999</v>
      </c>
      <c r="I304" t="n">
        <v>5</v>
      </c>
      <c r="J304" t="n">
        <v>151.46</v>
      </c>
      <c r="K304" t="n">
        <v>47.83</v>
      </c>
      <c r="L304" t="n">
        <v>8</v>
      </c>
      <c r="M304" t="n">
        <v>3</v>
      </c>
      <c r="N304" t="n">
        <v>25.63</v>
      </c>
      <c r="O304" t="n">
        <v>18913.66</v>
      </c>
      <c r="P304" t="n">
        <v>37.86</v>
      </c>
      <c r="Q304" t="n">
        <v>203.56</v>
      </c>
      <c r="R304" t="n">
        <v>16.97</v>
      </c>
      <c r="S304" t="n">
        <v>13.05</v>
      </c>
      <c r="T304" t="n">
        <v>1666.26</v>
      </c>
      <c r="U304" t="n">
        <v>0.77</v>
      </c>
      <c r="V304" t="n">
        <v>0.9</v>
      </c>
      <c r="W304" t="n">
        <v>0.06</v>
      </c>
      <c r="X304" t="n">
        <v>0.09</v>
      </c>
      <c r="Y304" t="n">
        <v>1</v>
      </c>
      <c r="Z304" t="n">
        <v>10</v>
      </c>
    </row>
    <row r="305">
      <c r="A305" t="n">
        <v>29</v>
      </c>
      <c r="B305" t="n">
        <v>70</v>
      </c>
      <c r="C305" t="inlineStr">
        <is>
          <t xml:space="preserve">CONCLUIDO	</t>
        </is>
      </c>
      <c r="D305" t="n">
        <v>15.3945</v>
      </c>
      <c r="E305" t="n">
        <v>6.5</v>
      </c>
      <c r="F305" t="n">
        <v>4.12</v>
      </c>
      <c r="G305" t="n">
        <v>49.48</v>
      </c>
      <c r="H305" t="n">
        <v>0.96</v>
      </c>
      <c r="I305" t="n">
        <v>5</v>
      </c>
      <c r="J305" t="n">
        <v>151.81</v>
      </c>
      <c r="K305" t="n">
        <v>47.83</v>
      </c>
      <c r="L305" t="n">
        <v>8.25</v>
      </c>
      <c r="M305" t="n">
        <v>3</v>
      </c>
      <c r="N305" t="n">
        <v>25.73</v>
      </c>
      <c r="O305" t="n">
        <v>18956.65</v>
      </c>
      <c r="P305" t="n">
        <v>37.11</v>
      </c>
      <c r="Q305" t="n">
        <v>203.56</v>
      </c>
      <c r="R305" t="n">
        <v>16.64</v>
      </c>
      <c r="S305" t="n">
        <v>13.05</v>
      </c>
      <c r="T305" t="n">
        <v>1499.36</v>
      </c>
      <c r="U305" t="n">
        <v>0.78</v>
      </c>
      <c r="V305" t="n">
        <v>0.91</v>
      </c>
      <c r="W305" t="n">
        <v>0.06</v>
      </c>
      <c r="X305" t="n">
        <v>0.08</v>
      </c>
      <c r="Y305" t="n">
        <v>1</v>
      </c>
      <c r="Z305" t="n">
        <v>10</v>
      </c>
    </row>
    <row r="306">
      <c r="A306" t="n">
        <v>30</v>
      </c>
      <c r="B306" t="n">
        <v>70</v>
      </c>
      <c r="C306" t="inlineStr">
        <is>
          <t xml:space="preserve">CONCLUIDO	</t>
        </is>
      </c>
      <c r="D306" t="n">
        <v>15.3787</v>
      </c>
      <c r="E306" t="n">
        <v>6.5</v>
      </c>
      <c r="F306" t="n">
        <v>4.13</v>
      </c>
      <c r="G306" t="n">
        <v>49.56</v>
      </c>
      <c r="H306" t="n">
        <v>0.99</v>
      </c>
      <c r="I306" t="n">
        <v>5</v>
      </c>
      <c r="J306" t="n">
        <v>152.15</v>
      </c>
      <c r="K306" t="n">
        <v>47.83</v>
      </c>
      <c r="L306" t="n">
        <v>8.5</v>
      </c>
      <c r="M306" t="n">
        <v>1</v>
      </c>
      <c r="N306" t="n">
        <v>25.83</v>
      </c>
      <c r="O306" t="n">
        <v>18999.67</v>
      </c>
      <c r="P306" t="n">
        <v>36.82</v>
      </c>
      <c r="Q306" t="n">
        <v>203.62</v>
      </c>
      <c r="R306" t="n">
        <v>16.69</v>
      </c>
      <c r="S306" t="n">
        <v>13.05</v>
      </c>
      <c r="T306" t="n">
        <v>1527.19</v>
      </c>
      <c r="U306" t="n">
        <v>0.78</v>
      </c>
      <c r="V306" t="n">
        <v>0.9</v>
      </c>
      <c r="W306" t="n">
        <v>0.07000000000000001</v>
      </c>
      <c r="X306" t="n">
        <v>0.09</v>
      </c>
      <c r="Y306" t="n">
        <v>1</v>
      </c>
      <c r="Z306" t="n">
        <v>10</v>
      </c>
    </row>
    <row r="307">
      <c r="A307" t="n">
        <v>31</v>
      </c>
      <c r="B307" t="n">
        <v>70</v>
      </c>
      <c r="C307" t="inlineStr">
        <is>
          <t xml:space="preserve">CONCLUIDO	</t>
        </is>
      </c>
      <c r="D307" t="n">
        <v>15.3899</v>
      </c>
      <c r="E307" t="n">
        <v>6.5</v>
      </c>
      <c r="F307" t="n">
        <v>4.12</v>
      </c>
      <c r="G307" t="n">
        <v>49.5</v>
      </c>
      <c r="H307" t="n">
        <v>1.02</v>
      </c>
      <c r="I307" t="n">
        <v>5</v>
      </c>
      <c r="J307" t="n">
        <v>152.5</v>
      </c>
      <c r="K307" t="n">
        <v>47.83</v>
      </c>
      <c r="L307" t="n">
        <v>8.75</v>
      </c>
      <c r="M307" t="n">
        <v>1</v>
      </c>
      <c r="N307" t="n">
        <v>25.93</v>
      </c>
      <c r="O307" t="n">
        <v>19042.73</v>
      </c>
      <c r="P307" t="n">
        <v>36.54</v>
      </c>
      <c r="Q307" t="n">
        <v>203.62</v>
      </c>
      <c r="R307" t="n">
        <v>16.55</v>
      </c>
      <c r="S307" t="n">
        <v>13.05</v>
      </c>
      <c r="T307" t="n">
        <v>1454.46</v>
      </c>
      <c r="U307" t="n">
        <v>0.79</v>
      </c>
      <c r="V307" t="n">
        <v>0.91</v>
      </c>
      <c r="W307" t="n">
        <v>0.07000000000000001</v>
      </c>
      <c r="X307" t="n">
        <v>0.08</v>
      </c>
      <c r="Y307" t="n">
        <v>1</v>
      </c>
      <c r="Z307" t="n">
        <v>10</v>
      </c>
    </row>
    <row r="308">
      <c r="A308" t="n">
        <v>32</v>
      </c>
      <c r="B308" t="n">
        <v>70</v>
      </c>
      <c r="C308" t="inlineStr">
        <is>
          <t xml:space="preserve">CONCLUIDO	</t>
        </is>
      </c>
      <c r="D308" t="n">
        <v>15.5213</v>
      </c>
      <c r="E308" t="n">
        <v>6.44</v>
      </c>
      <c r="F308" t="n">
        <v>4.1</v>
      </c>
      <c r="G308" t="n">
        <v>61.48</v>
      </c>
      <c r="H308" t="n">
        <v>1.04</v>
      </c>
      <c r="I308" t="n">
        <v>4</v>
      </c>
      <c r="J308" t="n">
        <v>152.85</v>
      </c>
      <c r="K308" t="n">
        <v>47.83</v>
      </c>
      <c r="L308" t="n">
        <v>9</v>
      </c>
      <c r="M308" t="n">
        <v>0</v>
      </c>
      <c r="N308" t="n">
        <v>26.03</v>
      </c>
      <c r="O308" t="n">
        <v>19085.83</v>
      </c>
      <c r="P308" t="n">
        <v>36.19</v>
      </c>
      <c r="Q308" t="n">
        <v>203.62</v>
      </c>
      <c r="R308" t="n">
        <v>15.72</v>
      </c>
      <c r="S308" t="n">
        <v>13.05</v>
      </c>
      <c r="T308" t="n">
        <v>1046.57</v>
      </c>
      <c r="U308" t="n">
        <v>0.83</v>
      </c>
      <c r="V308" t="n">
        <v>0.91</v>
      </c>
      <c r="W308" t="n">
        <v>0.06</v>
      </c>
      <c r="X308" t="n">
        <v>0.06</v>
      </c>
      <c r="Y308" t="n">
        <v>1</v>
      </c>
      <c r="Z308" t="n">
        <v>10</v>
      </c>
    </row>
    <row r="309">
      <c r="A309" t="n">
        <v>0</v>
      </c>
      <c r="B309" t="n">
        <v>90</v>
      </c>
      <c r="C309" t="inlineStr">
        <is>
          <t xml:space="preserve">CONCLUIDO	</t>
        </is>
      </c>
      <c r="D309" t="n">
        <v>10.9416</v>
      </c>
      <c r="E309" t="n">
        <v>9.140000000000001</v>
      </c>
      <c r="F309" t="n">
        <v>5.01</v>
      </c>
      <c r="G309" t="n">
        <v>6.27</v>
      </c>
      <c r="H309" t="n">
        <v>0.1</v>
      </c>
      <c r="I309" t="n">
        <v>48</v>
      </c>
      <c r="J309" t="n">
        <v>176.73</v>
      </c>
      <c r="K309" t="n">
        <v>52.44</v>
      </c>
      <c r="L309" t="n">
        <v>1</v>
      </c>
      <c r="M309" t="n">
        <v>46</v>
      </c>
      <c r="N309" t="n">
        <v>33.29</v>
      </c>
      <c r="O309" t="n">
        <v>22031.19</v>
      </c>
      <c r="P309" t="n">
        <v>64.93000000000001</v>
      </c>
      <c r="Q309" t="n">
        <v>203.56</v>
      </c>
      <c r="R309" t="n">
        <v>44.48</v>
      </c>
      <c r="S309" t="n">
        <v>13.05</v>
      </c>
      <c r="T309" t="n">
        <v>15204.29</v>
      </c>
      <c r="U309" t="n">
        <v>0.29</v>
      </c>
      <c r="V309" t="n">
        <v>0.75</v>
      </c>
      <c r="W309" t="n">
        <v>0.13</v>
      </c>
      <c r="X309" t="n">
        <v>0.97</v>
      </c>
      <c r="Y309" t="n">
        <v>1</v>
      </c>
      <c r="Z309" t="n">
        <v>10</v>
      </c>
    </row>
    <row r="310">
      <c r="A310" t="n">
        <v>1</v>
      </c>
      <c r="B310" t="n">
        <v>90</v>
      </c>
      <c r="C310" t="inlineStr">
        <is>
          <t xml:space="preserve">CONCLUIDO	</t>
        </is>
      </c>
      <c r="D310" t="n">
        <v>11.7279</v>
      </c>
      <c r="E310" t="n">
        <v>8.529999999999999</v>
      </c>
      <c r="F310" t="n">
        <v>4.79</v>
      </c>
      <c r="G310" t="n">
        <v>7.77</v>
      </c>
      <c r="H310" t="n">
        <v>0.13</v>
      </c>
      <c r="I310" t="n">
        <v>37</v>
      </c>
      <c r="J310" t="n">
        <v>177.1</v>
      </c>
      <c r="K310" t="n">
        <v>52.44</v>
      </c>
      <c r="L310" t="n">
        <v>1.25</v>
      </c>
      <c r="M310" t="n">
        <v>35</v>
      </c>
      <c r="N310" t="n">
        <v>33.41</v>
      </c>
      <c r="O310" t="n">
        <v>22076.81</v>
      </c>
      <c r="P310" t="n">
        <v>61.78</v>
      </c>
      <c r="Q310" t="n">
        <v>203.69</v>
      </c>
      <c r="R310" t="n">
        <v>37.5</v>
      </c>
      <c r="S310" t="n">
        <v>13.05</v>
      </c>
      <c r="T310" t="n">
        <v>11772.06</v>
      </c>
      <c r="U310" t="n">
        <v>0.35</v>
      </c>
      <c r="V310" t="n">
        <v>0.78</v>
      </c>
      <c r="W310" t="n">
        <v>0.11</v>
      </c>
      <c r="X310" t="n">
        <v>0.75</v>
      </c>
      <c r="Y310" t="n">
        <v>1</v>
      </c>
      <c r="Z310" t="n">
        <v>10</v>
      </c>
    </row>
    <row r="311">
      <c r="A311" t="n">
        <v>2</v>
      </c>
      <c r="B311" t="n">
        <v>90</v>
      </c>
      <c r="C311" t="inlineStr">
        <is>
          <t xml:space="preserve">CONCLUIDO	</t>
        </is>
      </c>
      <c r="D311" t="n">
        <v>12.3254</v>
      </c>
      <c r="E311" t="n">
        <v>8.109999999999999</v>
      </c>
      <c r="F311" t="n">
        <v>4.63</v>
      </c>
      <c r="G311" t="n">
        <v>9.25</v>
      </c>
      <c r="H311" t="n">
        <v>0.15</v>
      </c>
      <c r="I311" t="n">
        <v>30</v>
      </c>
      <c r="J311" t="n">
        <v>177.47</v>
      </c>
      <c r="K311" t="n">
        <v>52.44</v>
      </c>
      <c r="L311" t="n">
        <v>1.5</v>
      </c>
      <c r="M311" t="n">
        <v>28</v>
      </c>
      <c r="N311" t="n">
        <v>33.53</v>
      </c>
      <c r="O311" t="n">
        <v>22122.46</v>
      </c>
      <c r="P311" t="n">
        <v>59.45</v>
      </c>
      <c r="Q311" t="n">
        <v>203.56</v>
      </c>
      <c r="R311" t="n">
        <v>32.38</v>
      </c>
      <c r="S311" t="n">
        <v>13.05</v>
      </c>
      <c r="T311" t="n">
        <v>9243.559999999999</v>
      </c>
      <c r="U311" t="n">
        <v>0.4</v>
      </c>
      <c r="V311" t="n">
        <v>0.8100000000000001</v>
      </c>
      <c r="W311" t="n">
        <v>0.1</v>
      </c>
      <c r="X311" t="n">
        <v>0.59</v>
      </c>
      <c r="Y311" t="n">
        <v>1</v>
      </c>
      <c r="Z311" t="n">
        <v>10</v>
      </c>
    </row>
    <row r="312">
      <c r="A312" t="n">
        <v>3</v>
      </c>
      <c r="B312" t="n">
        <v>90</v>
      </c>
      <c r="C312" t="inlineStr">
        <is>
          <t xml:space="preserve">CONCLUIDO	</t>
        </is>
      </c>
      <c r="D312" t="n">
        <v>12.7655</v>
      </c>
      <c r="E312" t="n">
        <v>7.83</v>
      </c>
      <c r="F312" t="n">
        <v>4.52</v>
      </c>
      <c r="G312" t="n">
        <v>10.86</v>
      </c>
      <c r="H312" t="n">
        <v>0.17</v>
      </c>
      <c r="I312" t="n">
        <v>25</v>
      </c>
      <c r="J312" t="n">
        <v>177.84</v>
      </c>
      <c r="K312" t="n">
        <v>52.44</v>
      </c>
      <c r="L312" t="n">
        <v>1.75</v>
      </c>
      <c r="M312" t="n">
        <v>23</v>
      </c>
      <c r="N312" t="n">
        <v>33.65</v>
      </c>
      <c r="O312" t="n">
        <v>22168.15</v>
      </c>
      <c r="P312" t="n">
        <v>57.9</v>
      </c>
      <c r="Q312" t="n">
        <v>203.57</v>
      </c>
      <c r="R312" t="n">
        <v>29.19</v>
      </c>
      <c r="S312" t="n">
        <v>13.05</v>
      </c>
      <c r="T312" t="n">
        <v>7674.54</v>
      </c>
      <c r="U312" t="n">
        <v>0.45</v>
      </c>
      <c r="V312" t="n">
        <v>0.83</v>
      </c>
      <c r="W312" t="n">
        <v>0.09</v>
      </c>
      <c r="X312" t="n">
        <v>0.48</v>
      </c>
      <c r="Y312" t="n">
        <v>1</v>
      </c>
      <c r="Z312" t="n">
        <v>10</v>
      </c>
    </row>
    <row r="313">
      <c r="A313" t="n">
        <v>4</v>
      </c>
      <c r="B313" t="n">
        <v>90</v>
      </c>
      <c r="C313" t="inlineStr">
        <is>
          <t xml:space="preserve">CONCLUIDO	</t>
        </is>
      </c>
      <c r="D313" t="n">
        <v>13.0591</v>
      </c>
      <c r="E313" t="n">
        <v>7.66</v>
      </c>
      <c r="F313" t="n">
        <v>4.45</v>
      </c>
      <c r="G313" t="n">
        <v>12.15</v>
      </c>
      <c r="H313" t="n">
        <v>0.2</v>
      </c>
      <c r="I313" t="n">
        <v>22</v>
      </c>
      <c r="J313" t="n">
        <v>178.21</v>
      </c>
      <c r="K313" t="n">
        <v>52.44</v>
      </c>
      <c r="L313" t="n">
        <v>2</v>
      </c>
      <c r="M313" t="n">
        <v>20</v>
      </c>
      <c r="N313" t="n">
        <v>33.77</v>
      </c>
      <c r="O313" t="n">
        <v>22213.89</v>
      </c>
      <c r="P313" t="n">
        <v>56.8</v>
      </c>
      <c r="Q313" t="n">
        <v>203.6</v>
      </c>
      <c r="R313" t="n">
        <v>26.86</v>
      </c>
      <c r="S313" t="n">
        <v>13.05</v>
      </c>
      <c r="T313" t="n">
        <v>6525.28</v>
      </c>
      <c r="U313" t="n">
        <v>0.49</v>
      </c>
      <c r="V313" t="n">
        <v>0.84</v>
      </c>
      <c r="W313" t="n">
        <v>0.09</v>
      </c>
      <c r="X313" t="n">
        <v>0.41</v>
      </c>
      <c r="Y313" t="n">
        <v>1</v>
      </c>
      <c r="Z313" t="n">
        <v>10</v>
      </c>
    </row>
    <row r="314">
      <c r="A314" t="n">
        <v>5</v>
      </c>
      <c r="B314" t="n">
        <v>90</v>
      </c>
      <c r="C314" t="inlineStr">
        <is>
          <t xml:space="preserve">CONCLUIDO	</t>
        </is>
      </c>
      <c r="D314" t="n">
        <v>13.4756</v>
      </c>
      <c r="E314" t="n">
        <v>7.42</v>
      </c>
      <c r="F314" t="n">
        <v>4.32</v>
      </c>
      <c r="G314" t="n">
        <v>13.66</v>
      </c>
      <c r="H314" t="n">
        <v>0.22</v>
      </c>
      <c r="I314" t="n">
        <v>19</v>
      </c>
      <c r="J314" t="n">
        <v>178.59</v>
      </c>
      <c r="K314" t="n">
        <v>52.44</v>
      </c>
      <c r="L314" t="n">
        <v>2.25</v>
      </c>
      <c r="M314" t="n">
        <v>17</v>
      </c>
      <c r="N314" t="n">
        <v>33.89</v>
      </c>
      <c r="O314" t="n">
        <v>22259.66</v>
      </c>
      <c r="P314" t="n">
        <v>54.9</v>
      </c>
      <c r="Q314" t="n">
        <v>203.59</v>
      </c>
      <c r="R314" t="n">
        <v>22.6</v>
      </c>
      <c r="S314" t="n">
        <v>13.05</v>
      </c>
      <c r="T314" t="n">
        <v>4409.63</v>
      </c>
      <c r="U314" t="n">
        <v>0.58</v>
      </c>
      <c r="V314" t="n">
        <v>0.86</v>
      </c>
      <c r="W314" t="n">
        <v>0.08</v>
      </c>
      <c r="X314" t="n">
        <v>0.28</v>
      </c>
      <c r="Y314" t="n">
        <v>1</v>
      </c>
      <c r="Z314" t="n">
        <v>10</v>
      </c>
    </row>
    <row r="315">
      <c r="A315" t="n">
        <v>6</v>
      </c>
      <c r="B315" t="n">
        <v>90</v>
      </c>
      <c r="C315" t="inlineStr">
        <is>
          <t xml:space="preserve">CONCLUIDO	</t>
        </is>
      </c>
      <c r="D315" t="n">
        <v>13.5237</v>
      </c>
      <c r="E315" t="n">
        <v>7.39</v>
      </c>
      <c r="F315" t="n">
        <v>4.37</v>
      </c>
      <c r="G315" t="n">
        <v>15.42</v>
      </c>
      <c r="H315" t="n">
        <v>0.25</v>
      </c>
      <c r="I315" t="n">
        <v>17</v>
      </c>
      <c r="J315" t="n">
        <v>178.96</v>
      </c>
      <c r="K315" t="n">
        <v>52.44</v>
      </c>
      <c r="L315" t="n">
        <v>2.5</v>
      </c>
      <c r="M315" t="n">
        <v>15</v>
      </c>
      <c r="N315" t="n">
        <v>34.02</v>
      </c>
      <c r="O315" t="n">
        <v>22305.48</v>
      </c>
      <c r="P315" t="n">
        <v>55.22</v>
      </c>
      <c r="Q315" t="n">
        <v>203.6</v>
      </c>
      <c r="R315" t="n">
        <v>24.35</v>
      </c>
      <c r="S315" t="n">
        <v>13.05</v>
      </c>
      <c r="T315" t="n">
        <v>5297.14</v>
      </c>
      <c r="U315" t="n">
        <v>0.54</v>
      </c>
      <c r="V315" t="n">
        <v>0.86</v>
      </c>
      <c r="W315" t="n">
        <v>0.08</v>
      </c>
      <c r="X315" t="n">
        <v>0.33</v>
      </c>
      <c r="Y315" t="n">
        <v>1</v>
      </c>
      <c r="Z315" t="n">
        <v>10</v>
      </c>
    </row>
    <row r="316">
      <c r="A316" t="n">
        <v>7</v>
      </c>
      <c r="B316" t="n">
        <v>90</v>
      </c>
      <c r="C316" t="inlineStr">
        <is>
          <t xml:space="preserve">CONCLUIDO	</t>
        </is>
      </c>
      <c r="D316" t="n">
        <v>13.607</v>
      </c>
      <c r="E316" t="n">
        <v>7.35</v>
      </c>
      <c r="F316" t="n">
        <v>4.36</v>
      </c>
      <c r="G316" t="n">
        <v>16.35</v>
      </c>
      <c r="H316" t="n">
        <v>0.27</v>
      </c>
      <c r="I316" t="n">
        <v>16</v>
      </c>
      <c r="J316" t="n">
        <v>179.33</v>
      </c>
      <c r="K316" t="n">
        <v>52.44</v>
      </c>
      <c r="L316" t="n">
        <v>2.75</v>
      </c>
      <c r="M316" t="n">
        <v>14</v>
      </c>
      <c r="N316" t="n">
        <v>34.14</v>
      </c>
      <c r="O316" t="n">
        <v>22351.34</v>
      </c>
      <c r="P316" t="n">
        <v>54.92</v>
      </c>
      <c r="Q316" t="n">
        <v>203.62</v>
      </c>
      <c r="R316" t="n">
        <v>24.03</v>
      </c>
      <c r="S316" t="n">
        <v>13.05</v>
      </c>
      <c r="T316" t="n">
        <v>5141.6</v>
      </c>
      <c r="U316" t="n">
        <v>0.54</v>
      </c>
      <c r="V316" t="n">
        <v>0.86</v>
      </c>
      <c r="W316" t="n">
        <v>0.08</v>
      </c>
      <c r="X316" t="n">
        <v>0.32</v>
      </c>
      <c r="Y316" t="n">
        <v>1</v>
      </c>
      <c r="Z316" t="n">
        <v>10</v>
      </c>
    </row>
    <row r="317">
      <c r="A317" t="n">
        <v>8</v>
      </c>
      <c r="B317" t="n">
        <v>90</v>
      </c>
      <c r="C317" t="inlineStr">
        <is>
          <t xml:space="preserve">CONCLUIDO	</t>
        </is>
      </c>
      <c r="D317" t="n">
        <v>13.8541</v>
      </c>
      <c r="E317" t="n">
        <v>7.22</v>
      </c>
      <c r="F317" t="n">
        <v>4.3</v>
      </c>
      <c r="G317" t="n">
        <v>18.43</v>
      </c>
      <c r="H317" t="n">
        <v>0.3</v>
      </c>
      <c r="I317" t="n">
        <v>14</v>
      </c>
      <c r="J317" t="n">
        <v>179.7</v>
      </c>
      <c r="K317" t="n">
        <v>52.44</v>
      </c>
      <c r="L317" t="n">
        <v>3</v>
      </c>
      <c r="M317" t="n">
        <v>12</v>
      </c>
      <c r="N317" t="n">
        <v>34.26</v>
      </c>
      <c r="O317" t="n">
        <v>22397.24</v>
      </c>
      <c r="P317" t="n">
        <v>53.92</v>
      </c>
      <c r="Q317" t="n">
        <v>203.56</v>
      </c>
      <c r="R317" t="n">
        <v>22.12</v>
      </c>
      <c r="S317" t="n">
        <v>13.05</v>
      </c>
      <c r="T317" t="n">
        <v>4192.77</v>
      </c>
      <c r="U317" t="n">
        <v>0.59</v>
      </c>
      <c r="V317" t="n">
        <v>0.87</v>
      </c>
      <c r="W317" t="n">
        <v>0.08</v>
      </c>
      <c r="X317" t="n">
        <v>0.26</v>
      </c>
      <c r="Y317" t="n">
        <v>1</v>
      </c>
      <c r="Z317" t="n">
        <v>10</v>
      </c>
    </row>
    <row r="318">
      <c r="A318" t="n">
        <v>9</v>
      </c>
      <c r="B318" t="n">
        <v>90</v>
      </c>
      <c r="C318" t="inlineStr">
        <is>
          <t xml:space="preserve">CONCLUIDO	</t>
        </is>
      </c>
      <c r="D318" t="n">
        <v>13.9551</v>
      </c>
      <c r="E318" t="n">
        <v>7.17</v>
      </c>
      <c r="F318" t="n">
        <v>4.28</v>
      </c>
      <c r="G318" t="n">
        <v>19.77</v>
      </c>
      <c r="H318" t="n">
        <v>0.32</v>
      </c>
      <c r="I318" t="n">
        <v>13</v>
      </c>
      <c r="J318" t="n">
        <v>180.07</v>
      </c>
      <c r="K318" t="n">
        <v>52.44</v>
      </c>
      <c r="L318" t="n">
        <v>3.25</v>
      </c>
      <c r="M318" t="n">
        <v>11</v>
      </c>
      <c r="N318" t="n">
        <v>34.38</v>
      </c>
      <c r="O318" t="n">
        <v>22443.18</v>
      </c>
      <c r="P318" t="n">
        <v>53.57</v>
      </c>
      <c r="Q318" t="n">
        <v>203.57</v>
      </c>
      <c r="R318" t="n">
        <v>21.58</v>
      </c>
      <c r="S318" t="n">
        <v>13.05</v>
      </c>
      <c r="T318" t="n">
        <v>3930.97</v>
      </c>
      <c r="U318" t="n">
        <v>0.6</v>
      </c>
      <c r="V318" t="n">
        <v>0.87</v>
      </c>
      <c r="W318" t="n">
        <v>0.07000000000000001</v>
      </c>
      <c r="X318" t="n">
        <v>0.24</v>
      </c>
      <c r="Y318" t="n">
        <v>1</v>
      </c>
      <c r="Z318" t="n">
        <v>10</v>
      </c>
    </row>
    <row r="319">
      <c r="A319" t="n">
        <v>10</v>
      </c>
      <c r="B319" t="n">
        <v>90</v>
      </c>
      <c r="C319" t="inlineStr">
        <is>
          <t xml:space="preserve">CONCLUIDO	</t>
        </is>
      </c>
      <c r="D319" t="n">
        <v>14.074</v>
      </c>
      <c r="E319" t="n">
        <v>7.11</v>
      </c>
      <c r="F319" t="n">
        <v>4.26</v>
      </c>
      <c r="G319" t="n">
        <v>21.29</v>
      </c>
      <c r="H319" t="n">
        <v>0.34</v>
      </c>
      <c r="I319" t="n">
        <v>12</v>
      </c>
      <c r="J319" t="n">
        <v>180.45</v>
      </c>
      <c r="K319" t="n">
        <v>52.44</v>
      </c>
      <c r="L319" t="n">
        <v>3.5</v>
      </c>
      <c r="M319" t="n">
        <v>10</v>
      </c>
      <c r="N319" t="n">
        <v>34.51</v>
      </c>
      <c r="O319" t="n">
        <v>22489.16</v>
      </c>
      <c r="P319" t="n">
        <v>53</v>
      </c>
      <c r="Q319" t="n">
        <v>203.6</v>
      </c>
      <c r="R319" t="n">
        <v>20.78</v>
      </c>
      <c r="S319" t="n">
        <v>13.05</v>
      </c>
      <c r="T319" t="n">
        <v>3537.44</v>
      </c>
      <c r="U319" t="n">
        <v>0.63</v>
      </c>
      <c r="V319" t="n">
        <v>0.88</v>
      </c>
      <c r="W319" t="n">
        <v>0.07000000000000001</v>
      </c>
      <c r="X319" t="n">
        <v>0.22</v>
      </c>
      <c r="Y319" t="n">
        <v>1</v>
      </c>
      <c r="Z319" t="n">
        <v>10</v>
      </c>
    </row>
    <row r="320">
      <c r="A320" t="n">
        <v>11</v>
      </c>
      <c r="B320" t="n">
        <v>90</v>
      </c>
      <c r="C320" t="inlineStr">
        <is>
          <t xml:space="preserve">CONCLUIDO	</t>
        </is>
      </c>
      <c r="D320" t="n">
        <v>14.0652</v>
      </c>
      <c r="E320" t="n">
        <v>7.11</v>
      </c>
      <c r="F320" t="n">
        <v>4.26</v>
      </c>
      <c r="G320" t="n">
        <v>21.31</v>
      </c>
      <c r="H320" t="n">
        <v>0.37</v>
      </c>
      <c r="I320" t="n">
        <v>12</v>
      </c>
      <c r="J320" t="n">
        <v>180.82</v>
      </c>
      <c r="K320" t="n">
        <v>52.44</v>
      </c>
      <c r="L320" t="n">
        <v>3.75</v>
      </c>
      <c r="M320" t="n">
        <v>10</v>
      </c>
      <c r="N320" t="n">
        <v>34.63</v>
      </c>
      <c r="O320" t="n">
        <v>22535.19</v>
      </c>
      <c r="P320" t="n">
        <v>52.8</v>
      </c>
      <c r="Q320" t="n">
        <v>203.56</v>
      </c>
      <c r="R320" t="n">
        <v>20.97</v>
      </c>
      <c r="S320" t="n">
        <v>13.05</v>
      </c>
      <c r="T320" t="n">
        <v>3630.06</v>
      </c>
      <c r="U320" t="n">
        <v>0.62</v>
      </c>
      <c r="V320" t="n">
        <v>0.88</v>
      </c>
      <c r="W320" t="n">
        <v>0.07000000000000001</v>
      </c>
      <c r="X320" t="n">
        <v>0.22</v>
      </c>
      <c r="Y320" t="n">
        <v>1</v>
      </c>
      <c r="Z320" t="n">
        <v>10</v>
      </c>
    </row>
    <row r="321">
      <c r="A321" t="n">
        <v>12</v>
      </c>
      <c r="B321" t="n">
        <v>90</v>
      </c>
      <c r="C321" t="inlineStr">
        <is>
          <t xml:space="preserve">CONCLUIDO	</t>
        </is>
      </c>
      <c r="D321" t="n">
        <v>14.1766</v>
      </c>
      <c r="E321" t="n">
        <v>7.05</v>
      </c>
      <c r="F321" t="n">
        <v>4.24</v>
      </c>
      <c r="G321" t="n">
        <v>23.14</v>
      </c>
      <c r="H321" t="n">
        <v>0.39</v>
      </c>
      <c r="I321" t="n">
        <v>11</v>
      </c>
      <c r="J321" t="n">
        <v>181.19</v>
      </c>
      <c r="K321" t="n">
        <v>52.44</v>
      </c>
      <c r="L321" t="n">
        <v>4</v>
      </c>
      <c r="M321" t="n">
        <v>9</v>
      </c>
      <c r="N321" t="n">
        <v>34.75</v>
      </c>
      <c r="O321" t="n">
        <v>22581.25</v>
      </c>
      <c r="P321" t="n">
        <v>52.5</v>
      </c>
      <c r="Q321" t="n">
        <v>203.56</v>
      </c>
      <c r="R321" t="n">
        <v>20.27</v>
      </c>
      <c r="S321" t="n">
        <v>13.05</v>
      </c>
      <c r="T321" t="n">
        <v>3285.29</v>
      </c>
      <c r="U321" t="n">
        <v>0.64</v>
      </c>
      <c r="V321" t="n">
        <v>0.88</v>
      </c>
      <c r="W321" t="n">
        <v>0.07000000000000001</v>
      </c>
      <c r="X321" t="n">
        <v>0.2</v>
      </c>
      <c r="Y321" t="n">
        <v>1</v>
      </c>
      <c r="Z321" t="n">
        <v>10</v>
      </c>
    </row>
    <row r="322">
      <c r="A322" t="n">
        <v>13</v>
      </c>
      <c r="B322" t="n">
        <v>90</v>
      </c>
      <c r="C322" t="inlineStr">
        <is>
          <t xml:space="preserve">CONCLUIDO	</t>
        </is>
      </c>
      <c r="D322" t="n">
        <v>14.385</v>
      </c>
      <c r="E322" t="n">
        <v>6.95</v>
      </c>
      <c r="F322" t="n">
        <v>4.18</v>
      </c>
      <c r="G322" t="n">
        <v>25.05</v>
      </c>
      <c r="H322" t="n">
        <v>0.42</v>
      </c>
      <c r="I322" t="n">
        <v>10</v>
      </c>
      <c r="J322" t="n">
        <v>181.57</v>
      </c>
      <c r="K322" t="n">
        <v>52.44</v>
      </c>
      <c r="L322" t="n">
        <v>4.25</v>
      </c>
      <c r="M322" t="n">
        <v>8</v>
      </c>
      <c r="N322" t="n">
        <v>34.88</v>
      </c>
      <c r="O322" t="n">
        <v>22627.36</v>
      </c>
      <c r="P322" t="n">
        <v>51.44</v>
      </c>
      <c r="Q322" t="n">
        <v>203.56</v>
      </c>
      <c r="R322" t="n">
        <v>18.06</v>
      </c>
      <c r="S322" t="n">
        <v>13.05</v>
      </c>
      <c r="T322" t="n">
        <v>2183.74</v>
      </c>
      <c r="U322" t="n">
        <v>0.72</v>
      </c>
      <c r="V322" t="n">
        <v>0.89</v>
      </c>
      <c r="W322" t="n">
        <v>0.07000000000000001</v>
      </c>
      <c r="X322" t="n">
        <v>0.14</v>
      </c>
      <c r="Y322" t="n">
        <v>1</v>
      </c>
      <c r="Z322" t="n">
        <v>10</v>
      </c>
    </row>
    <row r="323">
      <c r="A323" t="n">
        <v>14</v>
      </c>
      <c r="B323" t="n">
        <v>90</v>
      </c>
      <c r="C323" t="inlineStr">
        <is>
          <t xml:space="preserve">CONCLUIDO	</t>
        </is>
      </c>
      <c r="D323" t="n">
        <v>14.2354</v>
      </c>
      <c r="E323" t="n">
        <v>7.02</v>
      </c>
      <c r="F323" t="n">
        <v>4.25</v>
      </c>
      <c r="G323" t="n">
        <v>25.49</v>
      </c>
      <c r="H323" t="n">
        <v>0.44</v>
      </c>
      <c r="I323" t="n">
        <v>10</v>
      </c>
      <c r="J323" t="n">
        <v>181.94</v>
      </c>
      <c r="K323" t="n">
        <v>52.44</v>
      </c>
      <c r="L323" t="n">
        <v>4.5</v>
      </c>
      <c r="M323" t="n">
        <v>8</v>
      </c>
      <c r="N323" t="n">
        <v>35</v>
      </c>
      <c r="O323" t="n">
        <v>22673.63</v>
      </c>
      <c r="P323" t="n">
        <v>52.01</v>
      </c>
      <c r="Q323" t="n">
        <v>203.56</v>
      </c>
      <c r="R323" t="n">
        <v>20.67</v>
      </c>
      <c r="S323" t="n">
        <v>13.05</v>
      </c>
      <c r="T323" t="n">
        <v>3491.32</v>
      </c>
      <c r="U323" t="n">
        <v>0.63</v>
      </c>
      <c r="V323" t="n">
        <v>0.88</v>
      </c>
      <c r="W323" t="n">
        <v>0.07000000000000001</v>
      </c>
      <c r="X323" t="n">
        <v>0.21</v>
      </c>
      <c r="Y323" t="n">
        <v>1</v>
      </c>
      <c r="Z323" t="n">
        <v>10</v>
      </c>
    </row>
    <row r="324">
      <c r="A324" t="n">
        <v>15</v>
      </c>
      <c r="B324" t="n">
        <v>90</v>
      </c>
      <c r="C324" t="inlineStr">
        <is>
          <t xml:space="preserve">CONCLUIDO	</t>
        </is>
      </c>
      <c r="D324" t="n">
        <v>14.3914</v>
      </c>
      <c r="E324" t="n">
        <v>6.95</v>
      </c>
      <c r="F324" t="n">
        <v>4.21</v>
      </c>
      <c r="G324" t="n">
        <v>28.05</v>
      </c>
      <c r="H324" t="n">
        <v>0.46</v>
      </c>
      <c r="I324" t="n">
        <v>9</v>
      </c>
      <c r="J324" t="n">
        <v>182.32</v>
      </c>
      <c r="K324" t="n">
        <v>52.44</v>
      </c>
      <c r="L324" t="n">
        <v>4.75</v>
      </c>
      <c r="M324" t="n">
        <v>7</v>
      </c>
      <c r="N324" t="n">
        <v>35.12</v>
      </c>
      <c r="O324" t="n">
        <v>22719.83</v>
      </c>
      <c r="P324" t="n">
        <v>51.33</v>
      </c>
      <c r="Q324" t="n">
        <v>203.57</v>
      </c>
      <c r="R324" t="n">
        <v>19.35</v>
      </c>
      <c r="S324" t="n">
        <v>13.05</v>
      </c>
      <c r="T324" t="n">
        <v>2833.54</v>
      </c>
      <c r="U324" t="n">
        <v>0.67</v>
      </c>
      <c r="V324" t="n">
        <v>0.89</v>
      </c>
      <c r="W324" t="n">
        <v>0.07000000000000001</v>
      </c>
      <c r="X324" t="n">
        <v>0.17</v>
      </c>
      <c r="Y324" t="n">
        <v>1</v>
      </c>
      <c r="Z324" t="n">
        <v>10</v>
      </c>
    </row>
    <row r="325">
      <c r="A325" t="n">
        <v>16</v>
      </c>
      <c r="B325" t="n">
        <v>90</v>
      </c>
      <c r="C325" t="inlineStr">
        <is>
          <t xml:space="preserve">CONCLUIDO	</t>
        </is>
      </c>
      <c r="D325" t="n">
        <v>14.3994</v>
      </c>
      <c r="E325" t="n">
        <v>6.94</v>
      </c>
      <c r="F325" t="n">
        <v>4.2</v>
      </c>
      <c r="G325" t="n">
        <v>28.03</v>
      </c>
      <c r="H325" t="n">
        <v>0.49</v>
      </c>
      <c r="I325" t="n">
        <v>9</v>
      </c>
      <c r="J325" t="n">
        <v>182.69</v>
      </c>
      <c r="K325" t="n">
        <v>52.44</v>
      </c>
      <c r="L325" t="n">
        <v>5</v>
      </c>
      <c r="M325" t="n">
        <v>7</v>
      </c>
      <c r="N325" t="n">
        <v>35.25</v>
      </c>
      <c r="O325" t="n">
        <v>22766.06</v>
      </c>
      <c r="P325" t="n">
        <v>51.12</v>
      </c>
      <c r="Q325" t="n">
        <v>203.56</v>
      </c>
      <c r="R325" t="n">
        <v>19.24</v>
      </c>
      <c r="S325" t="n">
        <v>13.05</v>
      </c>
      <c r="T325" t="n">
        <v>2781.21</v>
      </c>
      <c r="U325" t="n">
        <v>0.68</v>
      </c>
      <c r="V325" t="n">
        <v>0.89</v>
      </c>
      <c r="W325" t="n">
        <v>0.07000000000000001</v>
      </c>
      <c r="X325" t="n">
        <v>0.16</v>
      </c>
      <c r="Y325" t="n">
        <v>1</v>
      </c>
      <c r="Z325" t="n">
        <v>10</v>
      </c>
    </row>
    <row r="326">
      <c r="A326" t="n">
        <v>17</v>
      </c>
      <c r="B326" t="n">
        <v>90</v>
      </c>
      <c r="C326" t="inlineStr">
        <is>
          <t xml:space="preserve">CONCLUIDO	</t>
        </is>
      </c>
      <c r="D326" t="n">
        <v>14.5173</v>
      </c>
      <c r="E326" t="n">
        <v>6.89</v>
      </c>
      <c r="F326" t="n">
        <v>4.18</v>
      </c>
      <c r="G326" t="n">
        <v>31.38</v>
      </c>
      <c r="H326" t="n">
        <v>0.51</v>
      </c>
      <c r="I326" t="n">
        <v>8</v>
      </c>
      <c r="J326" t="n">
        <v>183.07</v>
      </c>
      <c r="K326" t="n">
        <v>52.44</v>
      </c>
      <c r="L326" t="n">
        <v>5.25</v>
      </c>
      <c r="M326" t="n">
        <v>6</v>
      </c>
      <c r="N326" t="n">
        <v>35.37</v>
      </c>
      <c r="O326" t="n">
        <v>22812.34</v>
      </c>
      <c r="P326" t="n">
        <v>50.56</v>
      </c>
      <c r="Q326" t="n">
        <v>203.56</v>
      </c>
      <c r="R326" t="n">
        <v>18.5</v>
      </c>
      <c r="S326" t="n">
        <v>13.05</v>
      </c>
      <c r="T326" t="n">
        <v>2412.71</v>
      </c>
      <c r="U326" t="n">
        <v>0.71</v>
      </c>
      <c r="V326" t="n">
        <v>0.89</v>
      </c>
      <c r="W326" t="n">
        <v>0.07000000000000001</v>
      </c>
      <c r="X326" t="n">
        <v>0.14</v>
      </c>
      <c r="Y326" t="n">
        <v>1</v>
      </c>
      <c r="Z326" t="n">
        <v>10</v>
      </c>
    </row>
    <row r="327">
      <c r="A327" t="n">
        <v>18</v>
      </c>
      <c r="B327" t="n">
        <v>90</v>
      </c>
      <c r="C327" t="inlineStr">
        <is>
          <t xml:space="preserve">CONCLUIDO	</t>
        </is>
      </c>
      <c r="D327" t="n">
        <v>14.5208</v>
      </c>
      <c r="E327" t="n">
        <v>6.89</v>
      </c>
      <c r="F327" t="n">
        <v>4.18</v>
      </c>
      <c r="G327" t="n">
        <v>31.36</v>
      </c>
      <c r="H327" t="n">
        <v>0.53</v>
      </c>
      <c r="I327" t="n">
        <v>8</v>
      </c>
      <c r="J327" t="n">
        <v>183.44</v>
      </c>
      <c r="K327" t="n">
        <v>52.44</v>
      </c>
      <c r="L327" t="n">
        <v>5.5</v>
      </c>
      <c r="M327" t="n">
        <v>6</v>
      </c>
      <c r="N327" t="n">
        <v>35.5</v>
      </c>
      <c r="O327" t="n">
        <v>22858.66</v>
      </c>
      <c r="P327" t="n">
        <v>50.4</v>
      </c>
      <c r="Q327" t="n">
        <v>203.56</v>
      </c>
      <c r="R327" t="n">
        <v>18.39</v>
      </c>
      <c r="S327" t="n">
        <v>13.05</v>
      </c>
      <c r="T327" t="n">
        <v>2358.54</v>
      </c>
      <c r="U327" t="n">
        <v>0.71</v>
      </c>
      <c r="V327" t="n">
        <v>0.89</v>
      </c>
      <c r="W327" t="n">
        <v>0.07000000000000001</v>
      </c>
      <c r="X327" t="n">
        <v>0.14</v>
      </c>
      <c r="Y327" t="n">
        <v>1</v>
      </c>
      <c r="Z327" t="n">
        <v>10</v>
      </c>
    </row>
    <row r="328">
      <c r="A328" t="n">
        <v>19</v>
      </c>
      <c r="B328" t="n">
        <v>90</v>
      </c>
      <c r="C328" t="inlineStr">
        <is>
          <t xml:space="preserve">CONCLUIDO	</t>
        </is>
      </c>
      <c r="D328" t="n">
        <v>14.5132</v>
      </c>
      <c r="E328" t="n">
        <v>6.89</v>
      </c>
      <c r="F328" t="n">
        <v>4.19</v>
      </c>
      <c r="G328" t="n">
        <v>31.39</v>
      </c>
      <c r="H328" t="n">
        <v>0.55</v>
      </c>
      <c r="I328" t="n">
        <v>8</v>
      </c>
      <c r="J328" t="n">
        <v>183.82</v>
      </c>
      <c r="K328" t="n">
        <v>52.44</v>
      </c>
      <c r="L328" t="n">
        <v>5.75</v>
      </c>
      <c r="M328" t="n">
        <v>6</v>
      </c>
      <c r="N328" t="n">
        <v>35.63</v>
      </c>
      <c r="O328" t="n">
        <v>22905.03</v>
      </c>
      <c r="P328" t="n">
        <v>50.1</v>
      </c>
      <c r="Q328" t="n">
        <v>203.57</v>
      </c>
      <c r="R328" t="n">
        <v>18.55</v>
      </c>
      <c r="S328" t="n">
        <v>13.05</v>
      </c>
      <c r="T328" t="n">
        <v>2441.63</v>
      </c>
      <c r="U328" t="n">
        <v>0.7</v>
      </c>
      <c r="V328" t="n">
        <v>0.89</v>
      </c>
      <c r="W328" t="n">
        <v>0.07000000000000001</v>
      </c>
      <c r="X328" t="n">
        <v>0.14</v>
      </c>
      <c r="Y328" t="n">
        <v>1</v>
      </c>
      <c r="Z328" t="n">
        <v>10</v>
      </c>
    </row>
    <row r="329">
      <c r="A329" t="n">
        <v>20</v>
      </c>
      <c r="B329" t="n">
        <v>90</v>
      </c>
      <c r="C329" t="inlineStr">
        <is>
          <t xml:space="preserve">CONCLUIDO	</t>
        </is>
      </c>
      <c r="D329" t="n">
        <v>14.6747</v>
      </c>
      <c r="E329" t="n">
        <v>6.81</v>
      </c>
      <c r="F329" t="n">
        <v>4.14</v>
      </c>
      <c r="G329" t="n">
        <v>35.53</v>
      </c>
      <c r="H329" t="n">
        <v>0.58</v>
      </c>
      <c r="I329" t="n">
        <v>7</v>
      </c>
      <c r="J329" t="n">
        <v>184.19</v>
      </c>
      <c r="K329" t="n">
        <v>52.44</v>
      </c>
      <c r="L329" t="n">
        <v>6</v>
      </c>
      <c r="M329" t="n">
        <v>5</v>
      </c>
      <c r="N329" t="n">
        <v>35.75</v>
      </c>
      <c r="O329" t="n">
        <v>22951.43</v>
      </c>
      <c r="P329" t="n">
        <v>49.33</v>
      </c>
      <c r="Q329" t="n">
        <v>203.66</v>
      </c>
      <c r="R329" t="n">
        <v>17.05</v>
      </c>
      <c r="S329" t="n">
        <v>13.05</v>
      </c>
      <c r="T329" t="n">
        <v>1697.08</v>
      </c>
      <c r="U329" t="n">
        <v>0.77</v>
      </c>
      <c r="V329" t="n">
        <v>0.9</v>
      </c>
      <c r="W329" t="n">
        <v>0.07000000000000001</v>
      </c>
      <c r="X329" t="n">
        <v>0.1</v>
      </c>
      <c r="Y329" t="n">
        <v>1</v>
      </c>
      <c r="Z329" t="n">
        <v>10</v>
      </c>
    </row>
    <row r="330">
      <c r="A330" t="n">
        <v>21</v>
      </c>
      <c r="B330" t="n">
        <v>90</v>
      </c>
      <c r="C330" t="inlineStr">
        <is>
          <t xml:space="preserve">CONCLUIDO	</t>
        </is>
      </c>
      <c r="D330" t="n">
        <v>14.6741</v>
      </c>
      <c r="E330" t="n">
        <v>6.81</v>
      </c>
      <c r="F330" t="n">
        <v>4.15</v>
      </c>
      <c r="G330" t="n">
        <v>35.53</v>
      </c>
      <c r="H330" t="n">
        <v>0.6</v>
      </c>
      <c r="I330" t="n">
        <v>7</v>
      </c>
      <c r="J330" t="n">
        <v>184.57</v>
      </c>
      <c r="K330" t="n">
        <v>52.44</v>
      </c>
      <c r="L330" t="n">
        <v>6.25</v>
      </c>
      <c r="M330" t="n">
        <v>5</v>
      </c>
      <c r="N330" t="n">
        <v>35.88</v>
      </c>
      <c r="O330" t="n">
        <v>22997.88</v>
      </c>
      <c r="P330" t="n">
        <v>49.26</v>
      </c>
      <c r="Q330" t="n">
        <v>203.56</v>
      </c>
      <c r="R330" t="n">
        <v>17.29</v>
      </c>
      <c r="S330" t="n">
        <v>13.05</v>
      </c>
      <c r="T330" t="n">
        <v>1813.14</v>
      </c>
      <c r="U330" t="n">
        <v>0.75</v>
      </c>
      <c r="V330" t="n">
        <v>0.9</v>
      </c>
      <c r="W330" t="n">
        <v>0.06</v>
      </c>
      <c r="X330" t="n">
        <v>0.1</v>
      </c>
      <c r="Y330" t="n">
        <v>1</v>
      </c>
      <c r="Z330" t="n">
        <v>10</v>
      </c>
    </row>
    <row r="331">
      <c r="A331" t="n">
        <v>22</v>
      </c>
      <c r="B331" t="n">
        <v>90</v>
      </c>
      <c r="C331" t="inlineStr">
        <is>
          <t xml:space="preserve">CONCLUIDO	</t>
        </is>
      </c>
      <c r="D331" t="n">
        <v>14.6282</v>
      </c>
      <c r="E331" t="n">
        <v>6.84</v>
      </c>
      <c r="F331" t="n">
        <v>4.17</v>
      </c>
      <c r="G331" t="n">
        <v>35.71</v>
      </c>
      <c r="H331" t="n">
        <v>0.62</v>
      </c>
      <c r="I331" t="n">
        <v>7</v>
      </c>
      <c r="J331" t="n">
        <v>184.95</v>
      </c>
      <c r="K331" t="n">
        <v>52.44</v>
      </c>
      <c r="L331" t="n">
        <v>6.5</v>
      </c>
      <c r="M331" t="n">
        <v>5</v>
      </c>
      <c r="N331" t="n">
        <v>36.01</v>
      </c>
      <c r="O331" t="n">
        <v>23044.38</v>
      </c>
      <c r="P331" t="n">
        <v>49.34</v>
      </c>
      <c r="Q331" t="n">
        <v>203.56</v>
      </c>
      <c r="R331" t="n">
        <v>17.97</v>
      </c>
      <c r="S331" t="n">
        <v>13.05</v>
      </c>
      <c r="T331" t="n">
        <v>2155.1</v>
      </c>
      <c r="U331" t="n">
        <v>0.73</v>
      </c>
      <c r="V331" t="n">
        <v>0.9</v>
      </c>
      <c r="W331" t="n">
        <v>0.07000000000000001</v>
      </c>
      <c r="X331" t="n">
        <v>0.13</v>
      </c>
      <c r="Y331" t="n">
        <v>1</v>
      </c>
      <c r="Z331" t="n">
        <v>10</v>
      </c>
    </row>
    <row r="332">
      <c r="A332" t="n">
        <v>23</v>
      </c>
      <c r="B332" t="n">
        <v>90</v>
      </c>
      <c r="C332" t="inlineStr">
        <is>
          <t xml:space="preserve">CONCLUIDO	</t>
        </is>
      </c>
      <c r="D332" t="n">
        <v>14.6264</v>
      </c>
      <c r="E332" t="n">
        <v>6.84</v>
      </c>
      <c r="F332" t="n">
        <v>4.17</v>
      </c>
      <c r="G332" t="n">
        <v>35.72</v>
      </c>
      <c r="H332" t="n">
        <v>0.65</v>
      </c>
      <c r="I332" t="n">
        <v>7</v>
      </c>
      <c r="J332" t="n">
        <v>185.33</v>
      </c>
      <c r="K332" t="n">
        <v>52.44</v>
      </c>
      <c r="L332" t="n">
        <v>6.75</v>
      </c>
      <c r="M332" t="n">
        <v>5</v>
      </c>
      <c r="N332" t="n">
        <v>36.13</v>
      </c>
      <c r="O332" t="n">
        <v>23090.91</v>
      </c>
      <c r="P332" t="n">
        <v>48.92</v>
      </c>
      <c r="Q332" t="n">
        <v>203.56</v>
      </c>
      <c r="R332" t="n">
        <v>18.04</v>
      </c>
      <c r="S332" t="n">
        <v>13.05</v>
      </c>
      <c r="T332" t="n">
        <v>2188.37</v>
      </c>
      <c r="U332" t="n">
        <v>0.72</v>
      </c>
      <c r="V332" t="n">
        <v>0.9</v>
      </c>
      <c r="W332" t="n">
        <v>0.07000000000000001</v>
      </c>
      <c r="X332" t="n">
        <v>0.13</v>
      </c>
      <c r="Y332" t="n">
        <v>1</v>
      </c>
      <c r="Z332" t="n">
        <v>10</v>
      </c>
    </row>
    <row r="333">
      <c r="A333" t="n">
        <v>24</v>
      </c>
      <c r="B333" t="n">
        <v>90</v>
      </c>
      <c r="C333" t="inlineStr">
        <is>
          <t xml:space="preserve">CONCLUIDO	</t>
        </is>
      </c>
      <c r="D333" t="n">
        <v>14.7589</v>
      </c>
      <c r="E333" t="n">
        <v>6.78</v>
      </c>
      <c r="F333" t="n">
        <v>4.14</v>
      </c>
      <c r="G333" t="n">
        <v>41.42</v>
      </c>
      <c r="H333" t="n">
        <v>0.67</v>
      </c>
      <c r="I333" t="n">
        <v>6</v>
      </c>
      <c r="J333" t="n">
        <v>185.7</v>
      </c>
      <c r="K333" t="n">
        <v>52.44</v>
      </c>
      <c r="L333" t="n">
        <v>7</v>
      </c>
      <c r="M333" t="n">
        <v>4</v>
      </c>
      <c r="N333" t="n">
        <v>36.26</v>
      </c>
      <c r="O333" t="n">
        <v>23137.49</v>
      </c>
      <c r="P333" t="n">
        <v>48.28</v>
      </c>
      <c r="Q333" t="n">
        <v>203.56</v>
      </c>
      <c r="R333" t="n">
        <v>17.2</v>
      </c>
      <c r="S333" t="n">
        <v>13.05</v>
      </c>
      <c r="T333" t="n">
        <v>1775.81</v>
      </c>
      <c r="U333" t="n">
        <v>0.76</v>
      </c>
      <c r="V333" t="n">
        <v>0.9</v>
      </c>
      <c r="W333" t="n">
        <v>0.06</v>
      </c>
      <c r="X333" t="n">
        <v>0.1</v>
      </c>
      <c r="Y333" t="n">
        <v>1</v>
      </c>
      <c r="Z333" t="n">
        <v>10</v>
      </c>
    </row>
    <row r="334">
      <c r="A334" t="n">
        <v>25</v>
      </c>
      <c r="B334" t="n">
        <v>90</v>
      </c>
      <c r="C334" t="inlineStr">
        <is>
          <t xml:space="preserve">CONCLUIDO	</t>
        </is>
      </c>
      <c r="D334" t="n">
        <v>14.7608</v>
      </c>
      <c r="E334" t="n">
        <v>6.77</v>
      </c>
      <c r="F334" t="n">
        <v>4.14</v>
      </c>
      <c r="G334" t="n">
        <v>41.41</v>
      </c>
      <c r="H334" t="n">
        <v>0.6899999999999999</v>
      </c>
      <c r="I334" t="n">
        <v>6</v>
      </c>
      <c r="J334" t="n">
        <v>186.08</v>
      </c>
      <c r="K334" t="n">
        <v>52.44</v>
      </c>
      <c r="L334" t="n">
        <v>7.25</v>
      </c>
      <c r="M334" t="n">
        <v>4</v>
      </c>
      <c r="N334" t="n">
        <v>36.39</v>
      </c>
      <c r="O334" t="n">
        <v>23184.11</v>
      </c>
      <c r="P334" t="n">
        <v>48.27</v>
      </c>
      <c r="Q334" t="n">
        <v>203.56</v>
      </c>
      <c r="R334" t="n">
        <v>17.16</v>
      </c>
      <c r="S334" t="n">
        <v>13.05</v>
      </c>
      <c r="T334" t="n">
        <v>1753.13</v>
      </c>
      <c r="U334" t="n">
        <v>0.76</v>
      </c>
      <c r="V334" t="n">
        <v>0.9</v>
      </c>
      <c r="W334" t="n">
        <v>0.06</v>
      </c>
      <c r="X334" t="n">
        <v>0.1</v>
      </c>
      <c r="Y334" t="n">
        <v>1</v>
      </c>
      <c r="Z334" t="n">
        <v>10</v>
      </c>
    </row>
    <row r="335">
      <c r="A335" t="n">
        <v>26</v>
      </c>
      <c r="B335" t="n">
        <v>90</v>
      </c>
      <c r="C335" t="inlineStr">
        <is>
          <t xml:space="preserve">CONCLUIDO	</t>
        </is>
      </c>
      <c r="D335" t="n">
        <v>14.7686</v>
      </c>
      <c r="E335" t="n">
        <v>6.77</v>
      </c>
      <c r="F335" t="n">
        <v>4.14</v>
      </c>
      <c r="G335" t="n">
        <v>41.37</v>
      </c>
      <c r="H335" t="n">
        <v>0.71</v>
      </c>
      <c r="I335" t="n">
        <v>6</v>
      </c>
      <c r="J335" t="n">
        <v>186.46</v>
      </c>
      <c r="K335" t="n">
        <v>52.44</v>
      </c>
      <c r="L335" t="n">
        <v>7.5</v>
      </c>
      <c r="M335" t="n">
        <v>4</v>
      </c>
      <c r="N335" t="n">
        <v>36.52</v>
      </c>
      <c r="O335" t="n">
        <v>23230.78</v>
      </c>
      <c r="P335" t="n">
        <v>48.19</v>
      </c>
      <c r="Q335" t="n">
        <v>203.56</v>
      </c>
      <c r="R335" t="n">
        <v>17.05</v>
      </c>
      <c r="S335" t="n">
        <v>13.05</v>
      </c>
      <c r="T335" t="n">
        <v>1697.55</v>
      </c>
      <c r="U335" t="n">
        <v>0.77</v>
      </c>
      <c r="V335" t="n">
        <v>0.9</v>
      </c>
      <c r="W335" t="n">
        <v>0.06</v>
      </c>
      <c r="X335" t="n">
        <v>0.1</v>
      </c>
      <c r="Y335" t="n">
        <v>1</v>
      </c>
      <c r="Z335" t="n">
        <v>10</v>
      </c>
    </row>
    <row r="336">
      <c r="A336" t="n">
        <v>27</v>
      </c>
      <c r="B336" t="n">
        <v>90</v>
      </c>
      <c r="C336" t="inlineStr">
        <is>
          <t xml:space="preserve">CONCLUIDO	</t>
        </is>
      </c>
      <c r="D336" t="n">
        <v>14.7899</v>
      </c>
      <c r="E336" t="n">
        <v>6.76</v>
      </c>
      <c r="F336" t="n">
        <v>4.13</v>
      </c>
      <c r="G336" t="n">
        <v>41.27</v>
      </c>
      <c r="H336" t="n">
        <v>0.74</v>
      </c>
      <c r="I336" t="n">
        <v>6</v>
      </c>
      <c r="J336" t="n">
        <v>186.84</v>
      </c>
      <c r="K336" t="n">
        <v>52.44</v>
      </c>
      <c r="L336" t="n">
        <v>7.75</v>
      </c>
      <c r="M336" t="n">
        <v>4</v>
      </c>
      <c r="N336" t="n">
        <v>36.65</v>
      </c>
      <c r="O336" t="n">
        <v>23277.49</v>
      </c>
      <c r="P336" t="n">
        <v>47.82</v>
      </c>
      <c r="Q336" t="n">
        <v>203.56</v>
      </c>
      <c r="R336" t="n">
        <v>16.57</v>
      </c>
      <c r="S336" t="n">
        <v>13.05</v>
      </c>
      <c r="T336" t="n">
        <v>1459.96</v>
      </c>
      <c r="U336" t="n">
        <v>0.79</v>
      </c>
      <c r="V336" t="n">
        <v>0.91</v>
      </c>
      <c r="W336" t="n">
        <v>0.07000000000000001</v>
      </c>
      <c r="X336" t="n">
        <v>0.09</v>
      </c>
      <c r="Y336" t="n">
        <v>1</v>
      </c>
      <c r="Z336" t="n">
        <v>10</v>
      </c>
    </row>
    <row r="337">
      <c r="A337" t="n">
        <v>28</v>
      </c>
      <c r="B337" t="n">
        <v>90</v>
      </c>
      <c r="C337" t="inlineStr">
        <is>
          <t xml:space="preserve">CONCLUIDO	</t>
        </is>
      </c>
      <c r="D337" t="n">
        <v>14.785</v>
      </c>
      <c r="E337" t="n">
        <v>6.76</v>
      </c>
      <c r="F337" t="n">
        <v>4.13</v>
      </c>
      <c r="G337" t="n">
        <v>41.3</v>
      </c>
      <c r="H337" t="n">
        <v>0.76</v>
      </c>
      <c r="I337" t="n">
        <v>6</v>
      </c>
      <c r="J337" t="n">
        <v>187.22</v>
      </c>
      <c r="K337" t="n">
        <v>52.44</v>
      </c>
      <c r="L337" t="n">
        <v>8</v>
      </c>
      <c r="M337" t="n">
        <v>4</v>
      </c>
      <c r="N337" t="n">
        <v>36.78</v>
      </c>
      <c r="O337" t="n">
        <v>23324.24</v>
      </c>
      <c r="P337" t="n">
        <v>47.38</v>
      </c>
      <c r="Q337" t="n">
        <v>203.56</v>
      </c>
      <c r="R337" t="n">
        <v>16.86</v>
      </c>
      <c r="S337" t="n">
        <v>13.05</v>
      </c>
      <c r="T337" t="n">
        <v>1603.26</v>
      </c>
      <c r="U337" t="n">
        <v>0.77</v>
      </c>
      <c r="V337" t="n">
        <v>0.9</v>
      </c>
      <c r="W337" t="n">
        <v>0.06</v>
      </c>
      <c r="X337" t="n">
        <v>0.09</v>
      </c>
      <c r="Y337" t="n">
        <v>1</v>
      </c>
      <c r="Z337" t="n">
        <v>10</v>
      </c>
    </row>
    <row r="338">
      <c r="A338" t="n">
        <v>29</v>
      </c>
      <c r="B338" t="n">
        <v>90</v>
      </c>
      <c r="C338" t="inlineStr">
        <is>
          <t xml:space="preserve">CONCLUIDO	</t>
        </is>
      </c>
      <c r="D338" t="n">
        <v>14.745</v>
      </c>
      <c r="E338" t="n">
        <v>6.78</v>
      </c>
      <c r="F338" t="n">
        <v>4.15</v>
      </c>
      <c r="G338" t="n">
        <v>41.48</v>
      </c>
      <c r="H338" t="n">
        <v>0.78</v>
      </c>
      <c r="I338" t="n">
        <v>6</v>
      </c>
      <c r="J338" t="n">
        <v>187.6</v>
      </c>
      <c r="K338" t="n">
        <v>52.44</v>
      </c>
      <c r="L338" t="n">
        <v>8.25</v>
      </c>
      <c r="M338" t="n">
        <v>4</v>
      </c>
      <c r="N338" t="n">
        <v>36.9</v>
      </c>
      <c r="O338" t="n">
        <v>23371.04</v>
      </c>
      <c r="P338" t="n">
        <v>47.24</v>
      </c>
      <c r="Q338" t="n">
        <v>203.57</v>
      </c>
      <c r="R338" t="n">
        <v>17.44</v>
      </c>
      <c r="S338" t="n">
        <v>13.05</v>
      </c>
      <c r="T338" t="n">
        <v>1893.64</v>
      </c>
      <c r="U338" t="n">
        <v>0.75</v>
      </c>
      <c r="V338" t="n">
        <v>0.9</v>
      </c>
      <c r="W338" t="n">
        <v>0.06</v>
      </c>
      <c r="X338" t="n">
        <v>0.11</v>
      </c>
      <c r="Y338" t="n">
        <v>1</v>
      </c>
      <c r="Z338" t="n">
        <v>10</v>
      </c>
    </row>
    <row r="339">
      <c r="A339" t="n">
        <v>30</v>
      </c>
      <c r="B339" t="n">
        <v>90</v>
      </c>
      <c r="C339" t="inlineStr">
        <is>
          <t xml:space="preserve">CONCLUIDO	</t>
        </is>
      </c>
      <c r="D339" t="n">
        <v>14.892</v>
      </c>
      <c r="E339" t="n">
        <v>6.72</v>
      </c>
      <c r="F339" t="n">
        <v>4.12</v>
      </c>
      <c r="G339" t="n">
        <v>49.4</v>
      </c>
      <c r="H339" t="n">
        <v>0.8</v>
      </c>
      <c r="I339" t="n">
        <v>5</v>
      </c>
      <c r="J339" t="n">
        <v>187.98</v>
      </c>
      <c r="K339" t="n">
        <v>52.44</v>
      </c>
      <c r="L339" t="n">
        <v>8.5</v>
      </c>
      <c r="M339" t="n">
        <v>3</v>
      </c>
      <c r="N339" t="n">
        <v>37.03</v>
      </c>
      <c r="O339" t="n">
        <v>23417.88</v>
      </c>
      <c r="P339" t="n">
        <v>46.64</v>
      </c>
      <c r="Q339" t="n">
        <v>203.58</v>
      </c>
      <c r="R339" t="n">
        <v>16.41</v>
      </c>
      <c r="S339" t="n">
        <v>13.05</v>
      </c>
      <c r="T339" t="n">
        <v>1383.16</v>
      </c>
      <c r="U339" t="n">
        <v>0.8</v>
      </c>
      <c r="V339" t="n">
        <v>0.91</v>
      </c>
      <c r="W339" t="n">
        <v>0.06</v>
      </c>
      <c r="X339" t="n">
        <v>0.08</v>
      </c>
      <c r="Y339" t="n">
        <v>1</v>
      </c>
      <c r="Z339" t="n">
        <v>10</v>
      </c>
    </row>
    <row r="340">
      <c r="A340" t="n">
        <v>31</v>
      </c>
      <c r="B340" t="n">
        <v>90</v>
      </c>
      <c r="C340" t="inlineStr">
        <is>
          <t xml:space="preserve">CONCLUIDO	</t>
        </is>
      </c>
      <c r="D340" t="n">
        <v>14.8779</v>
      </c>
      <c r="E340" t="n">
        <v>6.72</v>
      </c>
      <c r="F340" t="n">
        <v>4.12</v>
      </c>
      <c r="G340" t="n">
        <v>49.48</v>
      </c>
      <c r="H340" t="n">
        <v>0.82</v>
      </c>
      <c r="I340" t="n">
        <v>5</v>
      </c>
      <c r="J340" t="n">
        <v>188.36</v>
      </c>
      <c r="K340" t="n">
        <v>52.44</v>
      </c>
      <c r="L340" t="n">
        <v>8.75</v>
      </c>
      <c r="M340" t="n">
        <v>3</v>
      </c>
      <c r="N340" t="n">
        <v>37.16</v>
      </c>
      <c r="O340" t="n">
        <v>23464.76</v>
      </c>
      <c r="P340" t="n">
        <v>46.66</v>
      </c>
      <c r="Q340" t="n">
        <v>203.56</v>
      </c>
      <c r="R340" t="n">
        <v>16.6</v>
      </c>
      <c r="S340" t="n">
        <v>13.05</v>
      </c>
      <c r="T340" t="n">
        <v>1481.27</v>
      </c>
      <c r="U340" t="n">
        <v>0.79</v>
      </c>
      <c r="V340" t="n">
        <v>0.91</v>
      </c>
      <c r="W340" t="n">
        <v>0.06</v>
      </c>
      <c r="X340" t="n">
        <v>0.08</v>
      </c>
      <c r="Y340" t="n">
        <v>1</v>
      </c>
      <c r="Z340" t="n">
        <v>10</v>
      </c>
    </row>
    <row r="341">
      <c r="A341" t="n">
        <v>32</v>
      </c>
      <c r="B341" t="n">
        <v>90</v>
      </c>
      <c r="C341" t="inlineStr">
        <is>
          <t xml:space="preserve">CONCLUIDO	</t>
        </is>
      </c>
      <c r="D341" t="n">
        <v>14.8939</v>
      </c>
      <c r="E341" t="n">
        <v>6.71</v>
      </c>
      <c r="F341" t="n">
        <v>4.12</v>
      </c>
      <c r="G341" t="n">
        <v>49.39</v>
      </c>
      <c r="H341" t="n">
        <v>0.85</v>
      </c>
      <c r="I341" t="n">
        <v>5</v>
      </c>
      <c r="J341" t="n">
        <v>188.74</v>
      </c>
      <c r="K341" t="n">
        <v>52.44</v>
      </c>
      <c r="L341" t="n">
        <v>9</v>
      </c>
      <c r="M341" t="n">
        <v>3</v>
      </c>
      <c r="N341" t="n">
        <v>37.3</v>
      </c>
      <c r="O341" t="n">
        <v>23511.69</v>
      </c>
      <c r="P341" t="n">
        <v>46.66</v>
      </c>
      <c r="Q341" t="n">
        <v>203.58</v>
      </c>
      <c r="R341" t="n">
        <v>16.36</v>
      </c>
      <c r="S341" t="n">
        <v>13.05</v>
      </c>
      <c r="T341" t="n">
        <v>1360.06</v>
      </c>
      <c r="U341" t="n">
        <v>0.8</v>
      </c>
      <c r="V341" t="n">
        <v>0.91</v>
      </c>
      <c r="W341" t="n">
        <v>0.06</v>
      </c>
      <c r="X341" t="n">
        <v>0.08</v>
      </c>
      <c r="Y341" t="n">
        <v>1</v>
      </c>
      <c r="Z341" t="n">
        <v>10</v>
      </c>
    </row>
    <row r="342">
      <c r="A342" t="n">
        <v>33</v>
      </c>
      <c r="B342" t="n">
        <v>90</v>
      </c>
      <c r="C342" t="inlineStr">
        <is>
          <t xml:space="preserve">CONCLUIDO	</t>
        </is>
      </c>
      <c r="D342" t="n">
        <v>14.8963</v>
      </c>
      <c r="E342" t="n">
        <v>6.71</v>
      </c>
      <c r="F342" t="n">
        <v>4.11</v>
      </c>
      <c r="G342" t="n">
        <v>49.38</v>
      </c>
      <c r="H342" t="n">
        <v>0.87</v>
      </c>
      <c r="I342" t="n">
        <v>5</v>
      </c>
      <c r="J342" t="n">
        <v>189.12</v>
      </c>
      <c r="K342" t="n">
        <v>52.44</v>
      </c>
      <c r="L342" t="n">
        <v>9.25</v>
      </c>
      <c r="M342" t="n">
        <v>3</v>
      </c>
      <c r="N342" t="n">
        <v>37.43</v>
      </c>
      <c r="O342" t="n">
        <v>23558.67</v>
      </c>
      <c r="P342" t="n">
        <v>46.57</v>
      </c>
      <c r="Q342" t="n">
        <v>203.56</v>
      </c>
      <c r="R342" t="n">
        <v>16.3</v>
      </c>
      <c r="S342" t="n">
        <v>13.05</v>
      </c>
      <c r="T342" t="n">
        <v>1332.37</v>
      </c>
      <c r="U342" t="n">
        <v>0.8</v>
      </c>
      <c r="V342" t="n">
        <v>0.91</v>
      </c>
      <c r="W342" t="n">
        <v>0.06</v>
      </c>
      <c r="X342" t="n">
        <v>0.07000000000000001</v>
      </c>
      <c r="Y342" t="n">
        <v>1</v>
      </c>
      <c r="Z342" t="n">
        <v>10</v>
      </c>
    </row>
    <row r="343">
      <c r="A343" t="n">
        <v>34</v>
      </c>
      <c r="B343" t="n">
        <v>90</v>
      </c>
      <c r="C343" t="inlineStr">
        <is>
          <t xml:space="preserve">CONCLUIDO	</t>
        </is>
      </c>
      <c r="D343" t="n">
        <v>14.921</v>
      </c>
      <c r="E343" t="n">
        <v>6.7</v>
      </c>
      <c r="F343" t="n">
        <v>4.1</v>
      </c>
      <c r="G343" t="n">
        <v>49.24</v>
      </c>
      <c r="H343" t="n">
        <v>0.89</v>
      </c>
      <c r="I343" t="n">
        <v>5</v>
      </c>
      <c r="J343" t="n">
        <v>189.5</v>
      </c>
      <c r="K343" t="n">
        <v>52.44</v>
      </c>
      <c r="L343" t="n">
        <v>9.5</v>
      </c>
      <c r="M343" t="n">
        <v>3</v>
      </c>
      <c r="N343" t="n">
        <v>37.56</v>
      </c>
      <c r="O343" t="n">
        <v>23605.68</v>
      </c>
      <c r="P343" t="n">
        <v>46.13</v>
      </c>
      <c r="Q343" t="n">
        <v>203.57</v>
      </c>
      <c r="R343" t="n">
        <v>15.98</v>
      </c>
      <c r="S343" t="n">
        <v>13.05</v>
      </c>
      <c r="T343" t="n">
        <v>1169.33</v>
      </c>
      <c r="U343" t="n">
        <v>0.82</v>
      </c>
      <c r="V343" t="n">
        <v>0.91</v>
      </c>
      <c r="W343" t="n">
        <v>0.06</v>
      </c>
      <c r="X343" t="n">
        <v>0.06</v>
      </c>
      <c r="Y343" t="n">
        <v>1</v>
      </c>
      <c r="Z343" t="n">
        <v>10</v>
      </c>
    </row>
    <row r="344">
      <c r="A344" t="n">
        <v>35</v>
      </c>
      <c r="B344" t="n">
        <v>90</v>
      </c>
      <c r="C344" t="inlineStr">
        <is>
          <t xml:space="preserve">CONCLUIDO	</t>
        </is>
      </c>
      <c r="D344" t="n">
        <v>14.8699</v>
      </c>
      <c r="E344" t="n">
        <v>6.72</v>
      </c>
      <c r="F344" t="n">
        <v>4.13</v>
      </c>
      <c r="G344" t="n">
        <v>49.52</v>
      </c>
      <c r="H344" t="n">
        <v>0.91</v>
      </c>
      <c r="I344" t="n">
        <v>5</v>
      </c>
      <c r="J344" t="n">
        <v>189.88</v>
      </c>
      <c r="K344" t="n">
        <v>52.44</v>
      </c>
      <c r="L344" t="n">
        <v>9.75</v>
      </c>
      <c r="M344" t="n">
        <v>3</v>
      </c>
      <c r="N344" t="n">
        <v>37.69</v>
      </c>
      <c r="O344" t="n">
        <v>23652.75</v>
      </c>
      <c r="P344" t="n">
        <v>46</v>
      </c>
      <c r="Q344" t="n">
        <v>203.56</v>
      </c>
      <c r="R344" t="n">
        <v>16.81</v>
      </c>
      <c r="S344" t="n">
        <v>13.05</v>
      </c>
      <c r="T344" t="n">
        <v>1583.62</v>
      </c>
      <c r="U344" t="n">
        <v>0.78</v>
      </c>
      <c r="V344" t="n">
        <v>0.91</v>
      </c>
      <c r="W344" t="n">
        <v>0.06</v>
      </c>
      <c r="X344" t="n">
        <v>0.09</v>
      </c>
      <c r="Y344" t="n">
        <v>1</v>
      </c>
      <c r="Z344" t="n">
        <v>10</v>
      </c>
    </row>
    <row r="345">
      <c r="A345" t="n">
        <v>36</v>
      </c>
      <c r="B345" t="n">
        <v>90</v>
      </c>
      <c r="C345" t="inlineStr">
        <is>
          <t xml:space="preserve">CONCLUIDO	</t>
        </is>
      </c>
      <c r="D345" t="n">
        <v>14.8773</v>
      </c>
      <c r="E345" t="n">
        <v>6.72</v>
      </c>
      <c r="F345" t="n">
        <v>4.12</v>
      </c>
      <c r="G345" t="n">
        <v>49.48</v>
      </c>
      <c r="H345" t="n">
        <v>0.93</v>
      </c>
      <c r="I345" t="n">
        <v>5</v>
      </c>
      <c r="J345" t="n">
        <v>190.26</v>
      </c>
      <c r="K345" t="n">
        <v>52.44</v>
      </c>
      <c r="L345" t="n">
        <v>10</v>
      </c>
      <c r="M345" t="n">
        <v>3</v>
      </c>
      <c r="N345" t="n">
        <v>37.82</v>
      </c>
      <c r="O345" t="n">
        <v>23699.85</v>
      </c>
      <c r="P345" t="n">
        <v>45.64</v>
      </c>
      <c r="Q345" t="n">
        <v>203.56</v>
      </c>
      <c r="R345" t="n">
        <v>16.6</v>
      </c>
      <c r="S345" t="n">
        <v>13.05</v>
      </c>
      <c r="T345" t="n">
        <v>1481.68</v>
      </c>
      <c r="U345" t="n">
        <v>0.79</v>
      </c>
      <c r="V345" t="n">
        <v>0.91</v>
      </c>
      <c r="W345" t="n">
        <v>0.06</v>
      </c>
      <c r="X345" t="n">
        <v>0.08</v>
      </c>
      <c r="Y345" t="n">
        <v>1</v>
      </c>
      <c r="Z345" t="n">
        <v>10</v>
      </c>
    </row>
    <row r="346">
      <c r="A346" t="n">
        <v>37</v>
      </c>
      <c r="B346" t="n">
        <v>90</v>
      </c>
      <c r="C346" t="inlineStr">
        <is>
          <t xml:space="preserve">CONCLUIDO	</t>
        </is>
      </c>
      <c r="D346" t="n">
        <v>14.8668</v>
      </c>
      <c r="E346" t="n">
        <v>6.73</v>
      </c>
      <c r="F346" t="n">
        <v>4.13</v>
      </c>
      <c r="G346" t="n">
        <v>49.54</v>
      </c>
      <c r="H346" t="n">
        <v>0.95</v>
      </c>
      <c r="I346" t="n">
        <v>5</v>
      </c>
      <c r="J346" t="n">
        <v>190.65</v>
      </c>
      <c r="K346" t="n">
        <v>52.44</v>
      </c>
      <c r="L346" t="n">
        <v>10.25</v>
      </c>
      <c r="M346" t="n">
        <v>3</v>
      </c>
      <c r="N346" t="n">
        <v>37.95</v>
      </c>
      <c r="O346" t="n">
        <v>23747</v>
      </c>
      <c r="P346" t="n">
        <v>45.18</v>
      </c>
      <c r="Q346" t="n">
        <v>203.56</v>
      </c>
      <c r="R346" t="n">
        <v>16.81</v>
      </c>
      <c r="S346" t="n">
        <v>13.05</v>
      </c>
      <c r="T346" t="n">
        <v>1584.98</v>
      </c>
      <c r="U346" t="n">
        <v>0.78</v>
      </c>
      <c r="V346" t="n">
        <v>0.91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38</v>
      </c>
      <c r="B347" t="n">
        <v>90</v>
      </c>
      <c r="C347" t="inlineStr">
        <is>
          <t xml:space="preserve">CONCLUIDO	</t>
        </is>
      </c>
      <c r="D347" t="n">
        <v>14.8773</v>
      </c>
      <c r="E347" t="n">
        <v>6.72</v>
      </c>
      <c r="F347" t="n">
        <v>4.12</v>
      </c>
      <c r="G347" t="n">
        <v>49.48</v>
      </c>
      <c r="H347" t="n">
        <v>0.98</v>
      </c>
      <c r="I347" t="n">
        <v>5</v>
      </c>
      <c r="J347" t="n">
        <v>191.03</v>
      </c>
      <c r="K347" t="n">
        <v>52.44</v>
      </c>
      <c r="L347" t="n">
        <v>10.5</v>
      </c>
      <c r="M347" t="n">
        <v>3</v>
      </c>
      <c r="N347" t="n">
        <v>38.09</v>
      </c>
      <c r="O347" t="n">
        <v>23794.2</v>
      </c>
      <c r="P347" t="n">
        <v>44.67</v>
      </c>
      <c r="Q347" t="n">
        <v>203.56</v>
      </c>
      <c r="R347" t="n">
        <v>16.63</v>
      </c>
      <c r="S347" t="n">
        <v>13.05</v>
      </c>
      <c r="T347" t="n">
        <v>1495.35</v>
      </c>
      <c r="U347" t="n">
        <v>0.78</v>
      </c>
      <c r="V347" t="n">
        <v>0.91</v>
      </c>
      <c r="W347" t="n">
        <v>0.06</v>
      </c>
      <c r="X347" t="n">
        <v>0.08</v>
      </c>
      <c r="Y347" t="n">
        <v>1</v>
      </c>
      <c r="Z347" t="n">
        <v>10</v>
      </c>
    </row>
    <row r="348">
      <c r="A348" t="n">
        <v>39</v>
      </c>
      <c r="B348" t="n">
        <v>90</v>
      </c>
      <c r="C348" t="inlineStr">
        <is>
          <t xml:space="preserve">CONCLUIDO	</t>
        </is>
      </c>
      <c r="D348" t="n">
        <v>15.0407</v>
      </c>
      <c r="E348" t="n">
        <v>6.65</v>
      </c>
      <c r="F348" t="n">
        <v>4.09</v>
      </c>
      <c r="G348" t="n">
        <v>61.29</v>
      </c>
      <c r="H348" t="n">
        <v>1</v>
      </c>
      <c r="I348" t="n">
        <v>4</v>
      </c>
      <c r="J348" t="n">
        <v>191.41</v>
      </c>
      <c r="K348" t="n">
        <v>52.44</v>
      </c>
      <c r="L348" t="n">
        <v>10.75</v>
      </c>
      <c r="M348" t="n">
        <v>2</v>
      </c>
      <c r="N348" t="n">
        <v>38.22</v>
      </c>
      <c r="O348" t="n">
        <v>23841.44</v>
      </c>
      <c r="P348" t="n">
        <v>43.97</v>
      </c>
      <c r="Q348" t="n">
        <v>203.56</v>
      </c>
      <c r="R348" t="n">
        <v>15.31</v>
      </c>
      <c r="S348" t="n">
        <v>13.05</v>
      </c>
      <c r="T348" t="n">
        <v>840.88</v>
      </c>
      <c r="U348" t="n">
        <v>0.85</v>
      </c>
      <c r="V348" t="n">
        <v>0.91</v>
      </c>
      <c r="W348" t="n">
        <v>0.06</v>
      </c>
      <c r="X348" t="n">
        <v>0.05</v>
      </c>
      <c r="Y348" t="n">
        <v>1</v>
      </c>
      <c r="Z348" t="n">
        <v>10</v>
      </c>
    </row>
    <row r="349">
      <c r="A349" t="n">
        <v>40</v>
      </c>
      <c r="B349" t="n">
        <v>90</v>
      </c>
      <c r="C349" t="inlineStr">
        <is>
          <t xml:space="preserve">CONCLUIDO	</t>
        </is>
      </c>
      <c r="D349" t="n">
        <v>15.0357</v>
      </c>
      <c r="E349" t="n">
        <v>6.65</v>
      </c>
      <c r="F349" t="n">
        <v>4.09</v>
      </c>
      <c r="G349" t="n">
        <v>61.32</v>
      </c>
      <c r="H349" t="n">
        <v>1.02</v>
      </c>
      <c r="I349" t="n">
        <v>4</v>
      </c>
      <c r="J349" t="n">
        <v>191.79</v>
      </c>
      <c r="K349" t="n">
        <v>52.44</v>
      </c>
      <c r="L349" t="n">
        <v>11</v>
      </c>
      <c r="M349" t="n">
        <v>2</v>
      </c>
      <c r="N349" t="n">
        <v>38.35</v>
      </c>
      <c r="O349" t="n">
        <v>23888.73</v>
      </c>
      <c r="P349" t="n">
        <v>43.84</v>
      </c>
      <c r="Q349" t="n">
        <v>203.56</v>
      </c>
      <c r="R349" t="n">
        <v>15.51</v>
      </c>
      <c r="S349" t="n">
        <v>13.05</v>
      </c>
      <c r="T349" t="n">
        <v>940.98</v>
      </c>
      <c r="U349" t="n">
        <v>0.84</v>
      </c>
      <c r="V349" t="n">
        <v>0.91</v>
      </c>
      <c r="W349" t="n">
        <v>0.06</v>
      </c>
      <c r="X349" t="n">
        <v>0.05</v>
      </c>
      <c r="Y349" t="n">
        <v>1</v>
      </c>
      <c r="Z349" t="n">
        <v>10</v>
      </c>
    </row>
    <row r="350">
      <c r="A350" t="n">
        <v>41</v>
      </c>
      <c r="B350" t="n">
        <v>90</v>
      </c>
      <c r="C350" t="inlineStr">
        <is>
          <t xml:space="preserve">CONCLUIDO	</t>
        </is>
      </c>
      <c r="D350" t="n">
        <v>15.0113</v>
      </c>
      <c r="E350" t="n">
        <v>6.66</v>
      </c>
      <c r="F350" t="n">
        <v>4.1</v>
      </c>
      <c r="G350" t="n">
        <v>61.48</v>
      </c>
      <c r="H350" t="n">
        <v>1.04</v>
      </c>
      <c r="I350" t="n">
        <v>4</v>
      </c>
      <c r="J350" t="n">
        <v>192.18</v>
      </c>
      <c r="K350" t="n">
        <v>52.44</v>
      </c>
      <c r="L350" t="n">
        <v>11.25</v>
      </c>
      <c r="M350" t="n">
        <v>2</v>
      </c>
      <c r="N350" t="n">
        <v>38.49</v>
      </c>
      <c r="O350" t="n">
        <v>23936.06</v>
      </c>
      <c r="P350" t="n">
        <v>43.85</v>
      </c>
      <c r="Q350" t="n">
        <v>203.56</v>
      </c>
      <c r="R350" t="n">
        <v>15.86</v>
      </c>
      <c r="S350" t="n">
        <v>13.05</v>
      </c>
      <c r="T350" t="n">
        <v>1115.53</v>
      </c>
      <c r="U350" t="n">
        <v>0.82</v>
      </c>
      <c r="V350" t="n">
        <v>0.91</v>
      </c>
      <c r="W350" t="n">
        <v>0.06</v>
      </c>
      <c r="X350" t="n">
        <v>0.06</v>
      </c>
      <c r="Y350" t="n">
        <v>1</v>
      </c>
      <c r="Z350" t="n">
        <v>10</v>
      </c>
    </row>
    <row r="351">
      <c r="A351" t="n">
        <v>42</v>
      </c>
      <c r="B351" t="n">
        <v>90</v>
      </c>
      <c r="C351" t="inlineStr">
        <is>
          <t xml:space="preserve">CONCLUIDO	</t>
        </is>
      </c>
      <c r="D351" t="n">
        <v>15.0131</v>
      </c>
      <c r="E351" t="n">
        <v>6.66</v>
      </c>
      <c r="F351" t="n">
        <v>4.1</v>
      </c>
      <c r="G351" t="n">
        <v>61.47</v>
      </c>
      <c r="H351" t="n">
        <v>1.06</v>
      </c>
      <c r="I351" t="n">
        <v>4</v>
      </c>
      <c r="J351" t="n">
        <v>192.56</v>
      </c>
      <c r="K351" t="n">
        <v>52.44</v>
      </c>
      <c r="L351" t="n">
        <v>11.5</v>
      </c>
      <c r="M351" t="n">
        <v>2</v>
      </c>
      <c r="N351" t="n">
        <v>38.62</v>
      </c>
      <c r="O351" t="n">
        <v>23983.44</v>
      </c>
      <c r="P351" t="n">
        <v>43.62</v>
      </c>
      <c r="Q351" t="n">
        <v>203.56</v>
      </c>
      <c r="R351" t="n">
        <v>15.87</v>
      </c>
      <c r="S351" t="n">
        <v>13.05</v>
      </c>
      <c r="T351" t="n">
        <v>1121.85</v>
      </c>
      <c r="U351" t="n">
        <v>0.82</v>
      </c>
      <c r="V351" t="n">
        <v>0.91</v>
      </c>
      <c r="W351" t="n">
        <v>0.06</v>
      </c>
      <c r="X351" t="n">
        <v>0.06</v>
      </c>
      <c r="Y351" t="n">
        <v>1</v>
      </c>
      <c r="Z351" t="n">
        <v>10</v>
      </c>
    </row>
    <row r="352">
      <c r="A352" t="n">
        <v>43</v>
      </c>
      <c r="B352" t="n">
        <v>90</v>
      </c>
      <c r="C352" t="inlineStr">
        <is>
          <t xml:space="preserve">CONCLUIDO	</t>
        </is>
      </c>
      <c r="D352" t="n">
        <v>15.0069</v>
      </c>
      <c r="E352" t="n">
        <v>6.66</v>
      </c>
      <c r="F352" t="n">
        <v>4.1</v>
      </c>
      <c r="G352" t="n">
        <v>61.51</v>
      </c>
      <c r="H352" t="n">
        <v>1.08</v>
      </c>
      <c r="I352" t="n">
        <v>4</v>
      </c>
      <c r="J352" t="n">
        <v>192.95</v>
      </c>
      <c r="K352" t="n">
        <v>52.44</v>
      </c>
      <c r="L352" t="n">
        <v>11.75</v>
      </c>
      <c r="M352" t="n">
        <v>2</v>
      </c>
      <c r="N352" t="n">
        <v>38.75</v>
      </c>
      <c r="O352" t="n">
        <v>24030.86</v>
      </c>
      <c r="P352" t="n">
        <v>43.48</v>
      </c>
      <c r="Q352" t="n">
        <v>203.56</v>
      </c>
      <c r="R352" t="n">
        <v>15.9</v>
      </c>
      <c r="S352" t="n">
        <v>13.05</v>
      </c>
      <c r="T352" t="n">
        <v>1136.38</v>
      </c>
      <c r="U352" t="n">
        <v>0.82</v>
      </c>
      <c r="V352" t="n">
        <v>0.91</v>
      </c>
      <c r="W352" t="n">
        <v>0.06</v>
      </c>
      <c r="X352" t="n">
        <v>0.06</v>
      </c>
      <c r="Y352" t="n">
        <v>1</v>
      </c>
      <c r="Z352" t="n">
        <v>10</v>
      </c>
    </row>
    <row r="353">
      <c r="A353" t="n">
        <v>44</v>
      </c>
      <c r="B353" t="n">
        <v>90</v>
      </c>
      <c r="C353" t="inlineStr">
        <is>
          <t xml:space="preserve">CONCLUIDO	</t>
        </is>
      </c>
      <c r="D353" t="n">
        <v>15.0301</v>
      </c>
      <c r="E353" t="n">
        <v>6.65</v>
      </c>
      <c r="F353" t="n">
        <v>4.09</v>
      </c>
      <c r="G353" t="n">
        <v>61.36</v>
      </c>
      <c r="H353" t="n">
        <v>1.1</v>
      </c>
      <c r="I353" t="n">
        <v>4</v>
      </c>
      <c r="J353" t="n">
        <v>193.33</v>
      </c>
      <c r="K353" t="n">
        <v>52.44</v>
      </c>
      <c r="L353" t="n">
        <v>12</v>
      </c>
      <c r="M353" t="n">
        <v>2</v>
      </c>
      <c r="N353" t="n">
        <v>38.89</v>
      </c>
      <c r="O353" t="n">
        <v>24078.33</v>
      </c>
      <c r="P353" t="n">
        <v>43.09</v>
      </c>
      <c r="Q353" t="n">
        <v>203.56</v>
      </c>
      <c r="R353" t="n">
        <v>15.52</v>
      </c>
      <c r="S353" t="n">
        <v>13.05</v>
      </c>
      <c r="T353" t="n">
        <v>942.6</v>
      </c>
      <c r="U353" t="n">
        <v>0.84</v>
      </c>
      <c r="V353" t="n">
        <v>0.91</v>
      </c>
      <c r="W353" t="n">
        <v>0.06</v>
      </c>
      <c r="X353" t="n">
        <v>0.05</v>
      </c>
      <c r="Y353" t="n">
        <v>1</v>
      </c>
      <c r="Z353" t="n">
        <v>10</v>
      </c>
    </row>
    <row r="354">
      <c r="A354" t="n">
        <v>45</v>
      </c>
      <c r="B354" t="n">
        <v>90</v>
      </c>
      <c r="C354" t="inlineStr">
        <is>
          <t xml:space="preserve">CONCLUIDO	</t>
        </is>
      </c>
      <c r="D354" t="n">
        <v>15.0313</v>
      </c>
      <c r="E354" t="n">
        <v>6.65</v>
      </c>
      <c r="F354" t="n">
        <v>4.09</v>
      </c>
      <c r="G354" t="n">
        <v>61.35</v>
      </c>
      <c r="H354" t="n">
        <v>1.12</v>
      </c>
      <c r="I354" t="n">
        <v>4</v>
      </c>
      <c r="J354" t="n">
        <v>193.72</v>
      </c>
      <c r="K354" t="n">
        <v>52.44</v>
      </c>
      <c r="L354" t="n">
        <v>12.25</v>
      </c>
      <c r="M354" t="n">
        <v>2</v>
      </c>
      <c r="N354" t="n">
        <v>39.02</v>
      </c>
      <c r="O354" t="n">
        <v>24125.85</v>
      </c>
      <c r="P354" t="n">
        <v>42.74</v>
      </c>
      <c r="Q354" t="n">
        <v>203.56</v>
      </c>
      <c r="R354" t="n">
        <v>15.58</v>
      </c>
      <c r="S354" t="n">
        <v>13.05</v>
      </c>
      <c r="T354" t="n">
        <v>973.41</v>
      </c>
      <c r="U354" t="n">
        <v>0.84</v>
      </c>
      <c r="V354" t="n">
        <v>0.91</v>
      </c>
      <c r="W354" t="n">
        <v>0.06</v>
      </c>
      <c r="X354" t="n">
        <v>0.05</v>
      </c>
      <c r="Y354" t="n">
        <v>1</v>
      </c>
      <c r="Z354" t="n">
        <v>10</v>
      </c>
    </row>
    <row r="355">
      <c r="A355" t="n">
        <v>46</v>
      </c>
      <c r="B355" t="n">
        <v>90</v>
      </c>
      <c r="C355" t="inlineStr">
        <is>
          <t xml:space="preserve">CONCLUIDO	</t>
        </is>
      </c>
      <c r="D355" t="n">
        <v>15.0031</v>
      </c>
      <c r="E355" t="n">
        <v>6.67</v>
      </c>
      <c r="F355" t="n">
        <v>4.1</v>
      </c>
      <c r="G355" t="n">
        <v>61.54</v>
      </c>
      <c r="H355" t="n">
        <v>1.14</v>
      </c>
      <c r="I355" t="n">
        <v>4</v>
      </c>
      <c r="J355" t="n">
        <v>194.1</v>
      </c>
      <c r="K355" t="n">
        <v>52.44</v>
      </c>
      <c r="L355" t="n">
        <v>12.5</v>
      </c>
      <c r="M355" t="n">
        <v>2</v>
      </c>
      <c r="N355" t="n">
        <v>39.16</v>
      </c>
      <c r="O355" t="n">
        <v>24173.41</v>
      </c>
      <c r="P355" t="n">
        <v>42.92</v>
      </c>
      <c r="Q355" t="n">
        <v>203.56</v>
      </c>
      <c r="R355" t="n">
        <v>16.01</v>
      </c>
      <c r="S355" t="n">
        <v>13.05</v>
      </c>
      <c r="T355" t="n">
        <v>1189.9</v>
      </c>
      <c r="U355" t="n">
        <v>0.82</v>
      </c>
      <c r="V355" t="n">
        <v>0.91</v>
      </c>
      <c r="W355" t="n">
        <v>0.06</v>
      </c>
      <c r="X355" t="n">
        <v>0.06</v>
      </c>
      <c r="Y355" t="n">
        <v>1</v>
      </c>
      <c r="Z355" t="n">
        <v>10</v>
      </c>
    </row>
    <row r="356">
      <c r="A356" t="n">
        <v>47</v>
      </c>
      <c r="B356" t="n">
        <v>90</v>
      </c>
      <c r="C356" t="inlineStr">
        <is>
          <t xml:space="preserve">CONCLUIDO	</t>
        </is>
      </c>
      <c r="D356" t="n">
        <v>14.9994</v>
      </c>
      <c r="E356" t="n">
        <v>6.67</v>
      </c>
      <c r="F356" t="n">
        <v>4.1</v>
      </c>
      <c r="G356" t="n">
        <v>61.56</v>
      </c>
      <c r="H356" t="n">
        <v>1.16</v>
      </c>
      <c r="I356" t="n">
        <v>4</v>
      </c>
      <c r="J356" t="n">
        <v>194.49</v>
      </c>
      <c r="K356" t="n">
        <v>52.44</v>
      </c>
      <c r="L356" t="n">
        <v>12.75</v>
      </c>
      <c r="M356" t="n">
        <v>1</v>
      </c>
      <c r="N356" t="n">
        <v>39.3</v>
      </c>
      <c r="O356" t="n">
        <v>24221.02</v>
      </c>
      <c r="P356" t="n">
        <v>42.35</v>
      </c>
      <c r="Q356" t="n">
        <v>203.57</v>
      </c>
      <c r="R356" t="n">
        <v>15.98</v>
      </c>
      <c r="S356" t="n">
        <v>13.05</v>
      </c>
      <c r="T356" t="n">
        <v>1176.69</v>
      </c>
      <c r="U356" t="n">
        <v>0.82</v>
      </c>
      <c r="V356" t="n">
        <v>0.91</v>
      </c>
      <c r="W356" t="n">
        <v>0.06</v>
      </c>
      <c r="X356" t="n">
        <v>0.06</v>
      </c>
      <c r="Y356" t="n">
        <v>1</v>
      </c>
      <c r="Z356" t="n">
        <v>10</v>
      </c>
    </row>
    <row r="357">
      <c r="A357" t="n">
        <v>48</v>
      </c>
      <c r="B357" t="n">
        <v>90</v>
      </c>
      <c r="C357" t="inlineStr">
        <is>
          <t xml:space="preserve">CONCLUIDO	</t>
        </is>
      </c>
      <c r="D357" t="n">
        <v>14.9994</v>
      </c>
      <c r="E357" t="n">
        <v>6.67</v>
      </c>
      <c r="F357" t="n">
        <v>4.1</v>
      </c>
      <c r="G357" t="n">
        <v>61.56</v>
      </c>
      <c r="H357" t="n">
        <v>1.18</v>
      </c>
      <c r="I357" t="n">
        <v>4</v>
      </c>
      <c r="J357" t="n">
        <v>194.88</v>
      </c>
      <c r="K357" t="n">
        <v>52.44</v>
      </c>
      <c r="L357" t="n">
        <v>13</v>
      </c>
      <c r="M357" t="n">
        <v>0</v>
      </c>
      <c r="N357" t="n">
        <v>39.43</v>
      </c>
      <c r="O357" t="n">
        <v>24268.67</v>
      </c>
      <c r="P357" t="n">
        <v>42.25</v>
      </c>
      <c r="Q357" t="n">
        <v>203.57</v>
      </c>
      <c r="R357" t="n">
        <v>15.99</v>
      </c>
      <c r="S357" t="n">
        <v>13.05</v>
      </c>
      <c r="T357" t="n">
        <v>1178.22</v>
      </c>
      <c r="U357" t="n">
        <v>0.82</v>
      </c>
      <c r="V357" t="n">
        <v>0.91</v>
      </c>
      <c r="W357" t="n">
        <v>0.06</v>
      </c>
      <c r="X357" t="n">
        <v>0.06</v>
      </c>
      <c r="Y357" t="n">
        <v>1</v>
      </c>
      <c r="Z357" t="n">
        <v>10</v>
      </c>
    </row>
    <row r="358">
      <c r="A358" t="n">
        <v>0</v>
      </c>
      <c r="B358" t="n">
        <v>110</v>
      </c>
      <c r="C358" t="inlineStr">
        <is>
          <t xml:space="preserve">CONCLUIDO	</t>
        </is>
      </c>
      <c r="D358" t="n">
        <v>9.850899999999999</v>
      </c>
      <c r="E358" t="n">
        <v>10.15</v>
      </c>
      <c r="F358" t="n">
        <v>5.17</v>
      </c>
      <c r="G358" t="n">
        <v>5.54</v>
      </c>
      <c r="H358" t="n">
        <v>0.08</v>
      </c>
      <c r="I358" t="n">
        <v>56</v>
      </c>
      <c r="J358" t="n">
        <v>213.37</v>
      </c>
      <c r="K358" t="n">
        <v>56.13</v>
      </c>
      <c r="L358" t="n">
        <v>1</v>
      </c>
      <c r="M358" t="n">
        <v>54</v>
      </c>
      <c r="N358" t="n">
        <v>46.25</v>
      </c>
      <c r="O358" t="n">
        <v>26550.29</v>
      </c>
      <c r="P358" t="n">
        <v>75.83</v>
      </c>
      <c r="Q358" t="n">
        <v>203.62</v>
      </c>
      <c r="R358" t="n">
        <v>49.5</v>
      </c>
      <c r="S358" t="n">
        <v>13.05</v>
      </c>
      <c r="T358" t="n">
        <v>17673.73</v>
      </c>
      <c r="U358" t="n">
        <v>0.26</v>
      </c>
      <c r="V358" t="n">
        <v>0.72</v>
      </c>
      <c r="W358" t="n">
        <v>0.14</v>
      </c>
      <c r="X358" t="n">
        <v>1.13</v>
      </c>
      <c r="Y358" t="n">
        <v>1</v>
      </c>
      <c r="Z358" t="n">
        <v>10</v>
      </c>
    </row>
    <row r="359">
      <c r="A359" t="n">
        <v>1</v>
      </c>
      <c r="B359" t="n">
        <v>110</v>
      </c>
      <c r="C359" t="inlineStr">
        <is>
          <t xml:space="preserve">CONCLUIDO	</t>
        </is>
      </c>
      <c r="D359" t="n">
        <v>10.7927</v>
      </c>
      <c r="E359" t="n">
        <v>9.27</v>
      </c>
      <c r="F359" t="n">
        <v>4.88</v>
      </c>
      <c r="G359" t="n">
        <v>6.97</v>
      </c>
      <c r="H359" t="n">
        <v>0.1</v>
      </c>
      <c r="I359" t="n">
        <v>42</v>
      </c>
      <c r="J359" t="n">
        <v>213.78</v>
      </c>
      <c r="K359" t="n">
        <v>56.13</v>
      </c>
      <c r="L359" t="n">
        <v>1.25</v>
      </c>
      <c r="M359" t="n">
        <v>40</v>
      </c>
      <c r="N359" t="n">
        <v>46.4</v>
      </c>
      <c r="O359" t="n">
        <v>26600.32</v>
      </c>
      <c r="P359" t="n">
        <v>71.29000000000001</v>
      </c>
      <c r="Q359" t="n">
        <v>203.63</v>
      </c>
      <c r="R359" t="n">
        <v>40.15</v>
      </c>
      <c r="S359" t="n">
        <v>13.05</v>
      </c>
      <c r="T359" t="n">
        <v>13069.16</v>
      </c>
      <c r="U359" t="n">
        <v>0.33</v>
      </c>
      <c r="V359" t="n">
        <v>0.77</v>
      </c>
      <c r="W359" t="n">
        <v>0.12</v>
      </c>
      <c r="X359" t="n">
        <v>0.84</v>
      </c>
      <c r="Y359" t="n">
        <v>1</v>
      </c>
      <c r="Z359" t="n">
        <v>10</v>
      </c>
    </row>
    <row r="360">
      <c r="A360" t="n">
        <v>2</v>
      </c>
      <c r="B360" t="n">
        <v>110</v>
      </c>
      <c r="C360" t="inlineStr">
        <is>
          <t xml:space="preserve">CONCLUIDO	</t>
        </is>
      </c>
      <c r="D360" t="n">
        <v>11.4188</v>
      </c>
      <c r="E360" t="n">
        <v>8.76</v>
      </c>
      <c r="F360" t="n">
        <v>4.71</v>
      </c>
      <c r="G360" t="n">
        <v>8.31</v>
      </c>
      <c r="H360" t="n">
        <v>0.12</v>
      </c>
      <c r="I360" t="n">
        <v>34</v>
      </c>
      <c r="J360" t="n">
        <v>214.19</v>
      </c>
      <c r="K360" t="n">
        <v>56.13</v>
      </c>
      <c r="L360" t="n">
        <v>1.5</v>
      </c>
      <c r="M360" t="n">
        <v>32</v>
      </c>
      <c r="N360" t="n">
        <v>46.56</v>
      </c>
      <c r="O360" t="n">
        <v>26650.41</v>
      </c>
      <c r="P360" t="n">
        <v>68.59999999999999</v>
      </c>
      <c r="Q360" t="n">
        <v>203.71</v>
      </c>
      <c r="R360" t="n">
        <v>34.87</v>
      </c>
      <c r="S360" t="n">
        <v>13.05</v>
      </c>
      <c r="T360" t="n">
        <v>10467.74</v>
      </c>
      <c r="U360" t="n">
        <v>0.37</v>
      </c>
      <c r="V360" t="n">
        <v>0.79</v>
      </c>
      <c r="W360" t="n">
        <v>0.11</v>
      </c>
      <c r="X360" t="n">
        <v>0.67</v>
      </c>
      <c r="Y360" t="n">
        <v>1</v>
      </c>
      <c r="Z360" t="n">
        <v>10</v>
      </c>
    </row>
    <row r="361">
      <c r="A361" t="n">
        <v>3</v>
      </c>
      <c r="B361" t="n">
        <v>110</v>
      </c>
      <c r="C361" t="inlineStr">
        <is>
          <t xml:space="preserve">CONCLUIDO	</t>
        </is>
      </c>
      <c r="D361" t="n">
        <v>11.8452</v>
      </c>
      <c r="E361" t="n">
        <v>8.44</v>
      </c>
      <c r="F361" t="n">
        <v>4.61</v>
      </c>
      <c r="G361" t="n">
        <v>9.529999999999999</v>
      </c>
      <c r="H361" t="n">
        <v>0.14</v>
      </c>
      <c r="I361" t="n">
        <v>29</v>
      </c>
      <c r="J361" t="n">
        <v>214.59</v>
      </c>
      <c r="K361" t="n">
        <v>56.13</v>
      </c>
      <c r="L361" t="n">
        <v>1.75</v>
      </c>
      <c r="M361" t="n">
        <v>27</v>
      </c>
      <c r="N361" t="n">
        <v>46.72</v>
      </c>
      <c r="O361" t="n">
        <v>26700.55</v>
      </c>
      <c r="P361" t="n">
        <v>66.90000000000001</v>
      </c>
      <c r="Q361" t="n">
        <v>203.65</v>
      </c>
      <c r="R361" t="n">
        <v>31.63</v>
      </c>
      <c r="S361" t="n">
        <v>13.05</v>
      </c>
      <c r="T361" t="n">
        <v>8875.450000000001</v>
      </c>
      <c r="U361" t="n">
        <v>0.41</v>
      </c>
      <c r="V361" t="n">
        <v>0.8100000000000001</v>
      </c>
      <c r="W361" t="n">
        <v>0.1</v>
      </c>
      <c r="X361" t="n">
        <v>0.5600000000000001</v>
      </c>
      <c r="Y361" t="n">
        <v>1</v>
      </c>
      <c r="Z361" t="n">
        <v>10</v>
      </c>
    </row>
    <row r="362">
      <c r="A362" t="n">
        <v>4</v>
      </c>
      <c r="B362" t="n">
        <v>110</v>
      </c>
      <c r="C362" t="inlineStr">
        <is>
          <t xml:space="preserve">CONCLUIDO	</t>
        </is>
      </c>
      <c r="D362" t="n">
        <v>12.2017</v>
      </c>
      <c r="E362" t="n">
        <v>8.199999999999999</v>
      </c>
      <c r="F362" t="n">
        <v>4.53</v>
      </c>
      <c r="G362" t="n">
        <v>10.87</v>
      </c>
      <c r="H362" t="n">
        <v>0.17</v>
      </c>
      <c r="I362" t="n">
        <v>25</v>
      </c>
      <c r="J362" t="n">
        <v>215</v>
      </c>
      <c r="K362" t="n">
        <v>56.13</v>
      </c>
      <c r="L362" t="n">
        <v>2</v>
      </c>
      <c r="M362" t="n">
        <v>23</v>
      </c>
      <c r="N362" t="n">
        <v>46.87</v>
      </c>
      <c r="O362" t="n">
        <v>26750.75</v>
      </c>
      <c r="P362" t="n">
        <v>65.59</v>
      </c>
      <c r="Q362" t="n">
        <v>203.56</v>
      </c>
      <c r="R362" t="n">
        <v>29.14</v>
      </c>
      <c r="S362" t="n">
        <v>13.05</v>
      </c>
      <c r="T362" t="n">
        <v>7651.26</v>
      </c>
      <c r="U362" t="n">
        <v>0.45</v>
      </c>
      <c r="V362" t="n">
        <v>0.83</v>
      </c>
      <c r="W362" t="n">
        <v>0.09</v>
      </c>
      <c r="X362" t="n">
        <v>0.49</v>
      </c>
      <c r="Y362" t="n">
        <v>1</v>
      </c>
      <c r="Z362" t="n">
        <v>10</v>
      </c>
    </row>
    <row r="363">
      <c r="A363" t="n">
        <v>5</v>
      </c>
      <c r="B363" t="n">
        <v>110</v>
      </c>
      <c r="C363" t="inlineStr">
        <is>
          <t xml:space="preserve">CONCLUIDO	</t>
        </is>
      </c>
      <c r="D363" t="n">
        <v>12.5043</v>
      </c>
      <c r="E363" t="n">
        <v>8</v>
      </c>
      <c r="F363" t="n">
        <v>4.46</v>
      </c>
      <c r="G363" t="n">
        <v>12.15</v>
      </c>
      <c r="H363" t="n">
        <v>0.19</v>
      </c>
      <c r="I363" t="n">
        <v>22</v>
      </c>
      <c r="J363" t="n">
        <v>215.41</v>
      </c>
      <c r="K363" t="n">
        <v>56.13</v>
      </c>
      <c r="L363" t="n">
        <v>2.25</v>
      </c>
      <c r="M363" t="n">
        <v>20</v>
      </c>
      <c r="N363" t="n">
        <v>47.03</v>
      </c>
      <c r="O363" t="n">
        <v>26801</v>
      </c>
      <c r="P363" t="n">
        <v>64.44</v>
      </c>
      <c r="Q363" t="n">
        <v>203.6</v>
      </c>
      <c r="R363" t="n">
        <v>26.93</v>
      </c>
      <c r="S363" t="n">
        <v>13.05</v>
      </c>
      <c r="T363" t="n">
        <v>6558.95</v>
      </c>
      <c r="U363" t="n">
        <v>0.48</v>
      </c>
      <c r="V363" t="n">
        <v>0.84</v>
      </c>
      <c r="W363" t="n">
        <v>0.09</v>
      </c>
      <c r="X363" t="n">
        <v>0.41</v>
      </c>
      <c r="Y363" t="n">
        <v>1</v>
      </c>
      <c r="Z363" t="n">
        <v>10</v>
      </c>
    </row>
    <row r="364">
      <c r="A364" t="n">
        <v>6</v>
      </c>
      <c r="B364" t="n">
        <v>110</v>
      </c>
      <c r="C364" t="inlineStr">
        <is>
          <t xml:space="preserve">CONCLUIDO	</t>
        </is>
      </c>
      <c r="D364" t="n">
        <v>12.8894</v>
      </c>
      <c r="E364" t="n">
        <v>7.76</v>
      </c>
      <c r="F364" t="n">
        <v>4.34</v>
      </c>
      <c r="G364" t="n">
        <v>13.72</v>
      </c>
      <c r="H364" t="n">
        <v>0.21</v>
      </c>
      <c r="I364" t="n">
        <v>19</v>
      </c>
      <c r="J364" t="n">
        <v>215.82</v>
      </c>
      <c r="K364" t="n">
        <v>56.13</v>
      </c>
      <c r="L364" t="n">
        <v>2.5</v>
      </c>
      <c r="M364" t="n">
        <v>17</v>
      </c>
      <c r="N364" t="n">
        <v>47.19</v>
      </c>
      <c r="O364" t="n">
        <v>26851.31</v>
      </c>
      <c r="P364" t="n">
        <v>62.56</v>
      </c>
      <c r="Q364" t="n">
        <v>203.61</v>
      </c>
      <c r="R364" t="n">
        <v>23.14</v>
      </c>
      <c r="S364" t="n">
        <v>13.05</v>
      </c>
      <c r="T364" t="n">
        <v>4682.48</v>
      </c>
      <c r="U364" t="n">
        <v>0.5600000000000001</v>
      </c>
      <c r="V364" t="n">
        <v>0.86</v>
      </c>
      <c r="W364" t="n">
        <v>0.08</v>
      </c>
      <c r="X364" t="n">
        <v>0.3</v>
      </c>
      <c r="Y364" t="n">
        <v>1</v>
      </c>
      <c r="Z364" t="n">
        <v>10</v>
      </c>
    </row>
    <row r="365">
      <c r="A365" t="n">
        <v>7</v>
      </c>
      <c r="B365" t="n">
        <v>110</v>
      </c>
      <c r="C365" t="inlineStr">
        <is>
          <t xml:space="preserve">CONCLUIDO	</t>
        </is>
      </c>
      <c r="D365" t="n">
        <v>12.8109</v>
      </c>
      <c r="E365" t="n">
        <v>7.81</v>
      </c>
      <c r="F365" t="n">
        <v>4.43</v>
      </c>
      <c r="G365" t="n">
        <v>14.78</v>
      </c>
      <c r="H365" t="n">
        <v>0.23</v>
      </c>
      <c r="I365" t="n">
        <v>18</v>
      </c>
      <c r="J365" t="n">
        <v>216.22</v>
      </c>
      <c r="K365" t="n">
        <v>56.13</v>
      </c>
      <c r="L365" t="n">
        <v>2.75</v>
      </c>
      <c r="M365" t="n">
        <v>16</v>
      </c>
      <c r="N365" t="n">
        <v>47.35</v>
      </c>
      <c r="O365" t="n">
        <v>26901.66</v>
      </c>
      <c r="P365" t="n">
        <v>63.76</v>
      </c>
      <c r="Q365" t="n">
        <v>203.65</v>
      </c>
      <c r="R365" t="n">
        <v>26.86</v>
      </c>
      <c r="S365" t="n">
        <v>13.05</v>
      </c>
      <c r="T365" t="n">
        <v>6545.94</v>
      </c>
      <c r="U365" t="n">
        <v>0.49</v>
      </c>
      <c r="V365" t="n">
        <v>0.84</v>
      </c>
      <c r="W365" t="n">
        <v>0.07000000000000001</v>
      </c>
      <c r="X365" t="n">
        <v>0.39</v>
      </c>
      <c r="Y365" t="n">
        <v>1</v>
      </c>
      <c r="Z365" t="n">
        <v>10</v>
      </c>
    </row>
    <row r="366">
      <c r="A366" t="n">
        <v>8</v>
      </c>
      <c r="B366" t="n">
        <v>110</v>
      </c>
      <c r="C366" t="inlineStr">
        <is>
          <t xml:space="preserve">CONCLUIDO	</t>
        </is>
      </c>
      <c r="D366" t="n">
        <v>13.0881</v>
      </c>
      <c r="E366" t="n">
        <v>7.64</v>
      </c>
      <c r="F366" t="n">
        <v>4.35</v>
      </c>
      <c r="G366" t="n">
        <v>16.32</v>
      </c>
      <c r="H366" t="n">
        <v>0.25</v>
      </c>
      <c r="I366" t="n">
        <v>16</v>
      </c>
      <c r="J366" t="n">
        <v>216.63</v>
      </c>
      <c r="K366" t="n">
        <v>56.13</v>
      </c>
      <c r="L366" t="n">
        <v>3</v>
      </c>
      <c r="M366" t="n">
        <v>14</v>
      </c>
      <c r="N366" t="n">
        <v>47.51</v>
      </c>
      <c r="O366" t="n">
        <v>26952.08</v>
      </c>
      <c r="P366" t="n">
        <v>62.38</v>
      </c>
      <c r="Q366" t="n">
        <v>203.61</v>
      </c>
      <c r="R366" t="n">
        <v>23.71</v>
      </c>
      <c r="S366" t="n">
        <v>13.05</v>
      </c>
      <c r="T366" t="n">
        <v>4978.02</v>
      </c>
      <c r="U366" t="n">
        <v>0.55</v>
      </c>
      <c r="V366" t="n">
        <v>0.86</v>
      </c>
      <c r="W366" t="n">
        <v>0.08</v>
      </c>
      <c r="X366" t="n">
        <v>0.31</v>
      </c>
      <c r="Y366" t="n">
        <v>1</v>
      </c>
      <c r="Z366" t="n">
        <v>10</v>
      </c>
    </row>
    <row r="367">
      <c r="A367" t="n">
        <v>9</v>
      </c>
      <c r="B367" t="n">
        <v>110</v>
      </c>
      <c r="C367" t="inlineStr">
        <is>
          <t xml:space="preserve">CONCLUIDO	</t>
        </is>
      </c>
      <c r="D367" t="n">
        <v>13.2096</v>
      </c>
      <c r="E367" t="n">
        <v>7.57</v>
      </c>
      <c r="F367" t="n">
        <v>4.32</v>
      </c>
      <c r="G367" t="n">
        <v>17.3</v>
      </c>
      <c r="H367" t="n">
        <v>0.27</v>
      </c>
      <c r="I367" t="n">
        <v>15</v>
      </c>
      <c r="J367" t="n">
        <v>217.04</v>
      </c>
      <c r="K367" t="n">
        <v>56.13</v>
      </c>
      <c r="L367" t="n">
        <v>3.25</v>
      </c>
      <c r="M367" t="n">
        <v>13</v>
      </c>
      <c r="N367" t="n">
        <v>47.66</v>
      </c>
      <c r="O367" t="n">
        <v>27002.55</v>
      </c>
      <c r="P367" t="n">
        <v>61.85</v>
      </c>
      <c r="Q367" t="n">
        <v>203.59</v>
      </c>
      <c r="R367" t="n">
        <v>22.89</v>
      </c>
      <c r="S367" t="n">
        <v>13.05</v>
      </c>
      <c r="T367" t="n">
        <v>4574.06</v>
      </c>
      <c r="U367" t="n">
        <v>0.57</v>
      </c>
      <c r="V367" t="n">
        <v>0.86</v>
      </c>
      <c r="W367" t="n">
        <v>0.08</v>
      </c>
      <c r="X367" t="n">
        <v>0.28</v>
      </c>
      <c r="Y367" t="n">
        <v>1</v>
      </c>
      <c r="Z367" t="n">
        <v>10</v>
      </c>
    </row>
    <row r="368">
      <c r="A368" t="n">
        <v>10</v>
      </c>
      <c r="B368" t="n">
        <v>110</v>
      </c>
      <c r="C368" t="inlineStr">
        <is>
          <t xml:space="preserve">CONCLUIDO	</t>
        </is>
      </c>
      <c r="D368" t="n">
        <v>13.3205</v>
      </c>
      <c r="E368" t="n">
        <v>7.51</v>
      </c>
      <c r="F368" t="n">
        <v>4.3</v>
      </c>
      <c r="G368" t="n">
        <v>18.44</v>
      </c>
      <c r="H368" t="n">
        <v>0.29</v>
      </c>
      <c r="I368" t="n">
        <v>14</v>
      </c>
      <c r="J368" t="n">
        <v>217.45</v>
      </c>
      <c r="K368" t="n">
        <v>56.13</v>
      </c>
      <c r="L368" t="n">
        <v>3.5</v>
      </c>
      <c r="M368" t="n">
        <v>12</v>
      </c>
      <c r="N368" t="n">
        <v>47.82</v>
      </c>
      <c r="O368" t="n">
        <v>27053.07</v>
      </c>
      <c r="P368" t="n">
        <v>61.38</v>
      </c>
      <c r="Q368" t="n">
        <v>203.56</v>
      </c>
      <c r="R368" t="n">
        <v>22.25</v>
      </c>
      <c r="S368" t="n">
        <v>13.05</v>
      </c>
      <c r="T368" t="n">
        <v>4261.55</v>
      </c>
      <c r="U368" t="n">
        <v>0.59</v>
      </c>
      <c r="V368" t="n">
        <v>0.87</v>
      </c>
      <c r="W368" t="n">
        <v>0.08</v>
      </c>
      <c r="X368" t="n">
        <v>0.26</v>
      </c>
      <c r="Y368" t="n">
        <v>1</v>
      </c>
      <c r="Z368" t="n">
        <v>10</v>
      </c>
    </row>
    <row r="369">
      <c r="A369" t="n">
        <v>11</v>
      </c>
      <c r="B369" t="n">
        <v>110</v>
      </c>
      <c r="C369" t="inlineStr">
        <is>
          <t xml:space="preserve">CONCLUIDO	</t>
        </is>
      </c>
      <c r="D369" t="n">
        <v>13.4308</v>
      </c>
      <c r="E369" t="n">
        <v>7.45</v>
      </c>
      <c r="F369" t="n">
        <v>4.28</v>
      </c>
      <c r="G369" t="n">
        <v>19.77</v>
      </c>
      <c r="H369" t="n">
        <v>0.31</v>
      </c>
      <c r="I369" t="n">
        <v>13</v>
      </c>
      <c r="J369" t="n">
        <v>217.86</v>
      </c>
      <c r="K369" t="n">
        <v>56.13</v>
      </c>
      <c r="L369" t="n">
        <v>3.75</v>
      </c>
      <c r="M369" t="n">
        <v>11</v>
      </c>
      <c r="N369" t="n">
        <v>47.98</v>
      </c>
      <c r="O369" t="n">
        <v>27103.65</v>
      </c>
      <c r="P369" t="n">
        <v>60.87</v>
      </c>
      <c r="Q369" t="n">
        <v>203.57</v>
      </c>
      <c r="R369" t="n">
        <v>21.61</v>
      </c>
      <c r="S369" t="n">
        <v>13.05</v>
      </c>
      <c r="T369" t="n">
        <v>3946.72</v>
      </c>
      <c r="U369" t="n">
        <v>0.6</v>
      </c>
      <c r="V369" t="n">
        <v>0.87</v>
      </c>
      <c r="W369" t="n">
        <v>0.07000000000000001</v>
      </c>
      <c r="X369" t="n">
        <v>0.24</v>
      </c>
      <c r="Y369" t="n">
        <v>1</v>
      </c>
      <c r="Z369" t="n">
        <v>10</v>
      </c>
    </row>
    <row r="370">
      <c r="A370" t="n">
        <v>12</v>
      </c>
      <c r="B370" t="n">
        <v>110</v>
      </c>
      <c r="C370" t="inlineStr">
        <is>
          <t xml:space="preserve">CONCLUIDO	</t>
        </is>
      </c>
      <c r="D370" t="n">
        <v>13.5547</v>
      </c>
      <c r="E370" t="n">
        <v>7.38</v>
      </c>
      <c r="F370" t="n">
        <v>4.26</v>
      </c>
      <c r="G370" t="n">
        <v>21.29</v>
      </c>
      <c r="H370" t="n">
        <v>0.33</v>
      </c>
      <c r="I370" t="n">
        <v>12</v>
      </c>
      <c r="J370" t="n">
        <v>218.27</v>
      </c>
      <c r="K370" t="n">
        <v>56.13</v>
      </c>
      <c r="L370" t="n">
        <v>4</v>
      </c>
      <c r="M370" t="n">
        <v>10</v>
      </c>
      <c r="N370" t="n">
        <v>48.15</v>
      </c>
      <c r="O370" t="n">
        <v>27154.29</v>
      </c>
      <c r="P370" t="n">
        <v>60.41</v>
      </c>
      <c r="Q370" t="n">
        <v>203.56</v>
      </c>
      <c r="R370" t="n">
        <v>20.75</v>
      </c>
      <c r="S370" t="n">
        <v>13.05</v>
      </c>
      <c r="T370" t="n">
        <v>3521.49</v>
      </c>
      <c r="U370" t="n">
        <v>0.63</v>
      </c>
      <c r="V370" t="n">
        <v>0.88</v>
      </c>
      <c r="W370" t="n">
        <v>0.07000000000000001</v>
      </c>
      <c r="X370" t="n">
        <v>0.22</v>
      </c>
      <c r="Y370" t="n">
        <v>1</v>
      </c>
      <c r="Z370" t="n">
        <v>10</v>
      </c>
    </row>
    <row r="371">
      <c r="A371" t="n">
        <v>13</v>
      </c>
      <c r="B371" t="n">
        <v>110</v>
      </c>
      <c r="C371" t="inlineStr">
        <is>
          <t xml:space="preserve">CONCLUIDO	</t>
        </is>
      </c>
      <c r="D371" t="n">
        <v>13.5384</v>
      </c>
      <c r="E371" t="n">
        <v>7.39</v>
      </c>
      <c r="F371" t="n">
        <v>4.27</v>
      </c>
      <c r="G371" t="n">
        <v>21.33</v>
      </c>
      <c r="H371" t="n">
        <v>0.35</v>
      </c>
      <c r="I371" t="n">
        <v>12</v>
      </c>
      <c r="J371" t="n">
        <v>218.68</v>
      </c>
      <c r="K371" t="n">
        <v>56.13</v>
      </c>
      <c r="L371" t="n">
        <v>4.25</v>
      </c>
      <c r="M371" t="n">
        <v>10</v>
      </c>
      <c r="N371" t="n">
        <v>48.31</v>
      </c>
      <c r="O371" t="n">
        <v>27204.98</v>
      </c>
      <c r="P371" t="n">
        <v>60.36</v>
      </c>
      <c r="Q371" t="n">
        <v>203.57</v>
      </c>
      <c r="R371" t="n">
        <v>21.06</v>
      </c>
      <c r="S371" t="n">
        <v>13.05</v>
      </c>
      <c r="T371" t="n">
        <v>3677.37</v>
      </c>
      <c r="U371" t="n">
        <v>0.62</v>
      </c>
      <c r="V371" t="n">
        <v>0.88</v>
      </c>
      <c r="W371" t="n">
        <v>0.07000000000000001</v>
      </c>
      <c r="X371" t="n">
        <v>0.23</v>
      </c>
      <c r="Y371" t="n">
        <v>1</v>
      </c>
      <c r="Z371" t="n">
        <v>10</v>
      </c>
    </row>
    <row r="372">
      <c r="A372" t="n">
        <v>14</v>
      </c>
      <c r="B372" t="n">
        <v>110</v>
      </c>
      <c r="C372" t="inlineStr">
        <is>
          <t xml:space="preserve">CONCLUIDO	</t>
        </is>
      </c>
      <c r="D372" t="n">
        <v>13.6685</v>
      </c>
      <c r="E372" t="n">
        <v>7.32</v>
      </c>
      <c r="F372" t="n">
        <v>4.24</v>
      </c>
      <c r="G372" t="n">
        <v>23.12</v>
      </c>
      <c r="H372" t="n">
        <v>0.36</v>
      </c>
      <c r="I372" t="n">
        <v>11</v>
      </c>
      <c r="J372" t="n">
        <v>219.09</v>
      </c>
      <c r="K372" t="n">
        <v>56.13</v>
      </c>
      <c r="L372" t="n">
        <v>4.5</v>
      </c>
      <c r="M372" t="n">
        <v>9</v>
      </c>
      <c r="N372" t="n">
        <v>48.47</v>
      </c>
      <c r="O372" t="n">
        <v>27255.72</v>
      </c>
      <c r="P372" t="n">
        <v>59.83</v>
      </c>
      <c r="Q372" t="n">
        <v>203.58</v>
      </c>
      <c r="R372" t="n">
        <v>20.21</v>
      </c>
      <c r="S372" t="n">
        <v>13.05</v>
      </c>
      <c r="T372" t="n">
        <v>3256.89</v>
      </c>
      <c r="U372" t="n">
        <v>0.65</v>
      </c>
      <c r="V372" t="n">
        <v>0.88</v>
      </c>
      <c r="W372" t="n">
        <v>0.07000000000000001</v>
      </c>
      <c r="X372" t="n">
        <v>0.2</v>
      </c>
      <c r="Y372" t="n">
        <v>1</v>
      </c>
      <c r="Z372" t="n">
        <v>10</v>
      </c>
    </row>
    <row r="373">
      <c r="A373" t="n">
        <v>15</v>
      </c>
      <c r="B373" t="n">
        <v>110</v>
      </c>
      <c r="C373" t="inlineStr">
        <is>
          <t xml:space="preserve">CONCLUIDO	</t>
        </is>
      </c>
      <c r="D373" t="n">
        <v>13.8137</v>
      </c>
      <c r="E373" t="n">
        <v>7.24</v>
      </c>
      <c r="F373" t="n">
        <v>4.2</v>
      </c>
      <c r="G373" t="n">
        <v>25.23</v>
      </c>
      <c r="H373" t="n">
        <v>0.38</v>
      </c>
      <c r="I373" t="n">
        <v>10</v>
      </c>
      <c r="J373" t="n">
        <v>219.51</v>
      </c>
      <c r="K373" t="n">
        <v>56.13</v>
      </c>
      <c r="L373" t="n">
        <v>4.75</v>
      </c>
      <c r="M373" t="n">
        <v>8</v>
      </c>
      <c r="N373" t="n">
        <v>48.63</v>
      </c>
      <c r="O373" t="n">
        <v>27306.53</v>
      </c>
      <c r="P373" t="n">
        <v>59.25</v>
      </c>
      <c r="Q373" t="n">
        <v>203.59</v>
      </c>
      <c r="R373" t="n">
        <v>18.91</v>
      </c>
      <c r="S373" t="n">
        <v>13.05</v>
      </c>
      <c r="T373" t="n">
        <v>2608.51</v>
      </c>
      <c r="U373" t="n">
        <v>0.6899999999999999</v>
      </c>
      <c r="V373" t="n">
        <v>0.89</v>
      </c>
      <c r="W373" t="n">
        <v>0.07000000000000001</v>
      </c>
      <c r="X373" t="n">
        <v>0.16</v>
      </c>
      <c r="Y373" t="n">
        <v>1</v>
      </c>
      <c r="Z373" t="n">
        <v>10</v>
      </c>
    </row>
    <row r="374">
      <c r="A374" t="n">
        <v>16</v>
      </c>
      <c r="B374" t="n">
        <v>110</v>
      </c>
      <c r="C374" t="inlineStr">
        <is>
          <t xml:space="preserve">CONCLUIDO	</t>
        </is>
      </c>
      <c r="D374" t="n">
        <v>13.8259</v>
      </c>
      <c r="E374" t="n">
        <v>7.23</v>
      </c>
      <c r="F374" t="n">
        <v>4.2</v>
      </c>
      <c r="G374" t="n">
        <v>25.19</v>
      </c>
      <c r="H374" t="n">
        <v>0.4</v>
      </c>
      <c r="I374" t="n">
        <v>10</v>
      </c>
      <c r="J374" t="n">
        <v>219.92</v>
      </c>
      <c r="K374" t="n">
        <v>56.13</v>
      </c>
      <c r="L374" t="n">
        <v>5</v>
      </c>
      <c r="M374" t="n">
        <v>8</v>
      </c>
      <c r="N374" t="n">
        <v>48.79</v>
      </c>
      <c r="O374" t="n">
        <v>27357.39</v>
      </c>
      <c r="P374" t="n">
        <v>58.93</v>
      </c>
      <c r="Q374" t="n">
        <v>203.59</v>
      </c>
      <c r="R374" t="n">
        <v>18.95</v>
      </c>
      <c r="S374" t="n">
        <v>13.05</v>
      </c>
      <c r="T374" t="n">
        <v>2629.4</v>
      </c>
      <c r="U374" t="n">
        <v>0.6899999999999999</v>
      </c>
      <c r="V374" t="n">
        <v>0.89</v>
      </c>
      <c r="W374" t="n">
        <v>0.07000000000000001</v>
      </c>
      <c r="X374" t="n">
        <v>0.16</v>
      </c>
      <c r="Y374" t="n">
        <v>1</v>
      </c>
      <c r="Z374" t="n">
        <v>10</v>
      </c>
    </row>
    <row r="375">
      <c r="A375" t="n">
        <v>17</v>
      </c>
      <c r="B375" t="n">
        <v>110</v>
      </c>
      <c r="C375" t="inlineStr">
        <is>
          <t xml:space="preserve">CONCLUIDO	</t>
        </is>
      </c>
      <c r="D375" t="n">
        <v>13.8937</v>
      </c>
      <c r="E375" t="n">
        <v>7.2</v>
      </c>
      <c r="F375" t="n">
        <v>4.2</v>
      </c>
      <c r="G375" t="n">
        <v>28.03</v>
      </c>
      <c r="H375" t="n">
        <v>0.42</v>
      </c>
      <c r="I375" t="n">
        <v>9</v>
      </c>
      <c r="J375" t="n">
        <v>220.33</v>
      </c>
      <c r="K375" t="n">
        <v>56.13</v>
      </c>
      <c r="L375" t="n">
        <v>5.25</v>
      </c>
      <c r="M375" t="n">
        <v>7</v>
      </c>
      <c r="N375" t="n">
        <v>48.95</v>
      </c>
      <c r="O375" t="n">
        <v>27408.3</v>
      </c>
      <c r="P375" t="n">
        <v>58.68</v>
      </c>
      <c r="Q375" t="n">
        <v>203.56</v>
      </c>
      <c r="R375" t="n">
        <v>19.14</v>
      </c>
      <c r="S375" t="n">
        <v>13.05</v>
      </c>
      <c r="T375" t="n">
        <v>2727.7</v>
      </c>
      <c r="U375" t="n">
        <v>0.68</v>
      </c>
      <c r="V375" t="n">
        <v>0.89</v>
      </c>
      <c r="W375" t="n">
        <v>0.07000000000000001</v>
      </c>
      <c r="X375" t="n">
        <v>0.16</v>
      </c>
      <c r="Y375" t="n">
        <v>1</v>
      </c>
      <c r="Z375" t="n">
        <v>10</v>
      </c>
    </row>
    <row r="376">
      <c r="A376" t="n">
        <v>18</v>
      </c>
      <c r="B376" t="n">
        <v>110</v>
      </c>
      <c r="C376" t="inlineStr">
        <is>
          <t xml:space="preserve">CONCLUIDO	</t>
        </is>
      </c>
      <c r="D376" t="n">
        <v>13.8841</v>
      </c>
      <c r="E376" t="n">
        <v>7.2</v>
      </c>
      <c r="F376" t="n">
        <v>4.21</v>
      </c>
      <c r="G376" t="n">
        <v>28.06</v>
      </c>
      <c r="H376" t="n">
        <v>0.44</v>
      </c>
      <c r="I376" t="n">
        <v>9</v>
      </c>
      <c r="J376" t="n">
        <v>220.74</v>
      </c>
      <c r="K376" t="n">
        <v>56.13</v>
      </c>
      <c r="L376" t="n">
        <v>5.5</v>
      </c>
      <c r="M376" t="n">
        <v>7</v>
      </c>
      <c r="N376" t="n">
        <v>49.12</v>
      </c>
      <c r="O376" t="n">
        <v>27459.27</v>
      </c>
      <c r="P376" t="n">
        <v>58.83</v>
      </c>
      <c r="Q376" t="n">
        <v>203.56</v>
      </c>
      <c r="R376" t="n">
        <v>19.39</v>
      </c>
      <c r="S376" t="n">
        <v>13.05</v>
      </c>
      <c r="T376" t="n">
        <v>2852.69</v>
      </c>
      <c r="U376" t="n">
        <v>0.67</v>
      </c>
      <c r="V376" t="n">
        <v>0.89</v>
      </c>
      <c r="W376" t="n">
        <v>0.07000000000000001</v>
      </c>
      <c r="X376" t="n">
        <v>0.17</v>
      </c>
      <c r="Y376" t="n">
        <v>1</v>
      </c>
      <c r="Z376" t="n">
        <v>10</v>
      </c>
    </row>
    <row r="377">
      <c r="A377" t="n">
        <v>19</v>
      </c>
      <c r="B377" t="n">
        <v>110</v>
      </c>
      <c r="C377" t="inlineStr">
        <is>
          <t xml:space="preserve">CONCLUIDO	</t>
        </is>
      </c>
      <c r="D377" t="n">
        <v>13.8894</v>
      </c>
      <c r="E377" t="n">
        <v>7.2</v>
      </c>
      <c r="F377" t="n">
        <v>4.21</v>
      </c>
      <c r="G377" t="n">
        <v>28.05</v>
      </c>
      <c r="H377" t="n">
        <v>0.46</v>
      </c>
      <c r="I377" t="n">
        <v>9</v>
      </c>
      <c r="J377" t="n">
        <v>221.16</v>
      </c>
      <c r="K377" t="n">
        <v>56.13</v>
      </c>
      <c r="L377" t="n">
        <v>5.75</v>
      </c>
      <c r="M377" t="n">
        <v>7</v>
      </c>
      <c r="N377" t="n">
        <v>49.28</v>
      </c>
      <c r="O377" t="n">
        <v>27510.3</v>
      </c>
      <c r="P377" t="n">
        <v>58.57</v>
      </c>
      <c r="Q377" t="n">
        <v>203.56</v>
      </c>
      <c r="R377" t="n">
        <v>19.33</v>
      </c>
      <c r="S377" t="n">
        <v>13.05</v>
      </c>
      <c r="T377" t="n">
        <v>2827</v>
      </c>
      <c r="U377" t="n">
        <v>0.67</v>
      </c>
      <c r="V377" t="n">
        <v>0.89</v>
      </c>
      <c r="W377" t="n">
        <v>0.07000000000000001</v>
      </c>
      <c r="X377" t="n">
        <v>0.17</v>
      </c>
      <c r="Y377" t="n">
        <v>1</v>
      </c>
      <c r="Z377" t="n">
        <v>10</v>
      </c>
    </row>
    <row r="378">
      <c r="A378" t="n">
        <v>20</v>
      </c>
      <c r="B378" t="n">
        <v>110</v>
      </c>
      <c r="C378" t="inlineStr">
        <is>
          <t xml:space="preserve">CONCLUIDO	</t>
        </is>
      </c>
      <c r="D378" t="n">
        <v>14.022</v>
      </c>
      <c r="E378" t="n">
        <v>7.13</v>
      </c>
      <c r="F378" t="n">
        <v>4.18</v>
      </c>
      <c r="G378" t="n">
        <v>31.36</v>
      </c>
      <c r="H378" t="n">
        <v>0.48</v>
      </c>
      <c r="I378" t="n">
        <v>8</v>
      </c>
      <c r="J378" t="n">
        <v>221.57</v>
      </c>
      <c r="K378" t="n">
        <v>56.13</v>
      </c>
      <c r="L378" t="n">
        <v>6</v>
      </c>
      <c r="M378" t="n">
        <v>6</v>
      </c>
      <c r="N378" t="n">
        <v>49.45</v>
      </c>
      <c r="O378" t="n">
        <v>27561.39</v>
      </c>
      <c r="P378" t="n">
        <v>57.99</v>
      </c>
      <c r="Q378" t="n">
        <v>203.56</v>
      </c>
      <c r="R378" t="n">
        <v>18.42</v>
      </c>
      <c r="S378" t="n">
        <v>13.05</v>
      </c>
      <c r="T378" t="n">
        <v>2372.86</v>
      </c>
      <c r="U378" t="n">
        <v>0.71</v>
      </c>
      <c r="V378" t="n">
        <v>0.89</v>
      </c>
      <c r="W378" t="n">
        <v>0.07000000000000001</v>
      </c>
      <c r="X378" t="n">
        <v>0.14</v>
      </c>
      <c r="Y378" t="n">
        <v>1</v>
      </c>
      <c r="Z378" t="n">
        <v>10</v>
      </c>
    </row>
    <row r="379">
      <c r="A379" t="n">
        <v>21</v>
      </c>
      <c r="B379" t="n">
        <v>110</v>
      </c>
      <c r="C379" t="inlineStr">
        <is>
          <t xml:space="preserve">CONCLUIDO	</t>
        </is>
      </c>
      <c r="D379" t="n">
        <v>14.016</v>
      </c>
      <c r="E379" t="n">
        <v>7.13</v>
      </c>
      <c r="F379" t="n">
        <v>4.18</v>
      </c>
      <c r="G379" t="n">
        <v>31.38</v>
      </c>
      <c r="H379" t="n">
        <v>0.5</v>
      </c>
      <c r="I379" t="n">
        <v>8</v>
      </c>
      <c r="J379" t="n">
        <v>221.99</v>
      </c>
      <c r="K379" t="n">
        <v>56.13</v>
      </c>
      <c r="L379" t="n">
        <v>6.25</v>
      </c>
      <c r="M379" t="n">
        <v>6</v>
      </c>
      <c r="N379" t="n">
        <v>49.61</v>
      </c>
      <c r="O379" t="n">
        <v>27612.53</v>
      </c>
      <c r="P379" t="n">
        <v>57.99</v>
      </c>
      <c r="Q379" t="n">
        <v>203.56</v>
      </c>
      <c r="R379" t="n">
        <v>18.52</v>
      </c>
      <c r="S379" t="n">
        <v>13.05</v>
      </c>
      <c r="T379" t="n">
        <v>2422.89</v>
      </c>
      <c r="U379" t="n">
        <v>0.7</v>
      </c>
      <c r="V379" t="n">
        <v>0.89</v>
      </c>
      <c r="W379" t="n">
        <v>0.07000000000000001</v>
      </c>
      <c r="X379" t="n">
        <v>0.14</v>
      </c>
      <c r="Y379" t="n">
        <v>1</v>
      </c>
      <c r="Z379" t="n">
        <v>10</v>
      </c>
    </row>
    <row r="380">
      <c r="A380" t="n">
        <v>22</v>
      </c>
      <c r="B380" t="n">
        <v>110</v>
      </c>
      <c r="C380" t="inlineStr">
        <is>
          <t xml:space="preserve">CONCLUIDO	</t>
        </is>
      </c>
      <c r="D380" t="n">
        <v>14.0187</v>
      </c>
      <c r="E380" t="n">
        <v>7.13</v>
      </c>
      <c r="F380" t="n">
        <v>4.18</v>
      </c>
      <c r="G380" t="n">
        <v>31.37</v>
      </c>
      <c r="H380" t="n">
        <v>0.52</v>
      </c>
      <c r="I380" t="n">
        <v>8</v>
      </c>
      <c r="J380" t="n">
        <v>222.4</v>
      </c>
      <c r="K380" t="n">
        <v>56.13</v>
      </c>
      <c r="L380" t="n">
        <v>6.5</v>
      </c>
      <c r="M380" t="n">
        <v>6</v>
      </c>
      <c r="N380" t="n">
        <v>49.78</v>
      </c>
      <c r="O380" t="n">
        <v>27663.85</v>
      </c>
      <c r="P380" t="n">
        <v>57.71</v>
      </c>
      <c r="Q380" t="n">
        <v>203.56</v>
      </c>
      <c r="R380" t="n">
        <v>18.48</v>
      </c>
      <c r="S380" t="n">
        <v>13.05</v>
      </c>
      <c r="T380" t="n">
        <v>2404.25</v>
      </c>
      <c r="U380" t="n">
        <v>0.71</v>
      </c>
      <c r="V380" t="n">
        <v>0.89</v>
      </c>
      <c r="W380" t="n">
        <v>0.07000000000000001</v>
      </c>
      <c r="X380" t="n">
        <v>0.14</v>
      </c>
      <c r="Y380" t="n">
        <v>1</v>
      </c>
      <c r="Z380" t="n">
        <v>10</v>
      </c>
    </row>
    <row r="381">
      <c r="A381" t="n">
        <v>23</v>
      </c>
      <c r="B381" t="n">
        <v>110</v>
      </c>
      <c r="C381" t="inlineStr">
        <is>
          <t xml:space="preserve">CONCLUIDO	</t>
        </is>
      </c>
      <c r="D381" t="n">
        <v>14.022</v>
      </c>
      <c r="E381" t="n">
        <v>7.13</v>
      </c>
      <c r="F381" t="n">
        <v>4.18</v>
      </c>
      <c r="G381" t="n">
        <v>31.36</v>
      </c>
      <c r="H381" t="n">
        <v>0.54</v>
      </c>
      <c r="I381" t="n">
        <v>8</v>
      </c>
      <c r="J381" t="n">
        <v>222.82</v>
      </c>
      <c r="K381" t="n">
        <v>56.13</v>
      </c>
      <c r="L381" t="n">
        <v>6.75</v>
      </c>
      <c r="M381" t="n">
        <v>6</v>
      </c>
      <c r="N381" t="n">
        <v>49.94</v>
      </c>
      <c r="O381" t="n">
        <v>27715.11</v>
      </c>
      <c r="P381" t="n">
        <v>57.42</v>
      </c>
      <c r="Q381" t="n">
        <v>203.56</v>
      </c>
      <c r="R381" t="n">
        <v>18.35</v>
      </c>
      <c r="S381" t="n">
        <v>13.05</v>
      </c>
      <c r="T381" t="n">
        <v>2341.4</v>
      </c>
      <c r="U381" t="n">
        <v>0.71</v>
      </c>
      <c r="V381" t="n">
        <v>0.89</v>
      </c>
      <c r="W381" t="n">
        <v>0.07000000000000001</v>
      </c>
      <c r="X381" t="n">
        <v>0.14</v>
      </c>
      <c r="Y381" t="n">
        <v>1</v>
      </c>
      <c r="Z381" t="n">
        <v>10</v>
      </c>
    </row>
    <row r="382">
      <c r="A382" t="n">
        <v>24</v>
      </c>
      <c r="B382" t="n">
        <v>110</v>
      </c>
      <c r="C382" t="inlineStr">
        <is>
          <t xml:space="preserve">CONCLUIDO	</t>
        </is>
      </c>
      <c r="D382" t="n">
        <v>14.2068</v>
      </c>
      <c r="E382" t="n">
        <v>7.04</v>
      </c>
      <c r="F382" t="n">
        <v>4.13</v>
      </c>
      <c r="G382" t="n">
        <v>35.4</v>
      </c>
      <c r="H382" t="n">
        <v>0.5600000000000001</v>
      </c>
      <c r="I382" t="n">
        <v>7</v>
      </c>
      <c r="J382" t="n">
        <v>223.23</v>
      </c>
      <c r="K382" t="n">
        <v>56.13</v>
      </c>
      <c r="L382" t="n">
        <v>7</v>
      </c>
      <c r="M382" t="n">
        <v>5</v>
      </c>
      <c r="N382" t="n">
        <v>50.11</v>
      </c>
      <c r="O382" t="n">
        <v>27766.43</v>
      </c>
      <c r="P382" t="n">
        <v>56.54</v>
      </c>
      <c r="Q382" t="n">
        <v>203.56</v>
      </c>
      <c r="R382" t="n">
        <v>16.67</v>
      </c>
      <c r="S382" t="n">
        <v>13.05</v>
      </c>
      <c r="T382" t="n">
        <v>1504.53</v>
      </c>
      <c r="U382" t="n">
        <v>0.78</v>
      </c>
      <c r="V382" t="n">
        <v>0.9</v>
      </c>
      <c r="W382" t="n">
        <v>0.07000000000000001</v>
      </c>
      <c r="X382" t="n">
        <v>0.09</v>
      </c>
      <c r="Y382" t="n">
        <v>1</v>
      </c>
      <c r="Z382" t="n">
        <v>10</v>
      </c>
    </row>
    <row r="383">
      <c r="A383" t="n">
        <v>25</v>
      </c>
      <c r="B383" t="n">
        <v>110</v>
      </c>
      <c r="C383" t="inlineStr">
        <is>
          <t xml:space="preserve">CONCLUIDO	</t>
        </is>
      </c>
      <c r="D383" t="n">
        <v>14.1654</v>
      </c>
      <c r="E383" t="n">
        <v>7.06</v>
      </c>
      <c r="F383" t="n">
        <v>4.15</v>
      </c>
      <c r="G383" t="n">
        <v>35.58</v>
      </c>
      <c r="H383" t="n">
        <v>0.58</v>
      </c>
      <c r="I383" t="n">
        <v>7</v>
      </c>
      <c r="J383" t="n">
        <v>223.65</v>
      </c>
      <c r="K383" t="n">
        <v>56.13</v>
      </c>
      <c r="L383" t="n">
        <v>7.25</v>
      </c>
      <c r="M383" t="n">
        <v>5</v>
      </c>
      <c r="N383" t="n">
        <v>50.27</v>
      </c>
      <c r="O383" t="n">
        <v>27817.81</v>
      </c>
      <c r="P383" t="n">
        <v>56.8</v>
      </c>
      <c r="Q383" t="n">
        <v>203.58</v>
      </c>
      <c r="R383" t="n">
        <v>17.53</v>
      </c>
      <c r="S383" t="n">
        <v>13.05</v>
      </c>
      <c r="T383" t="n">
        <v>1934.24</v>
      </c>
      <c r="U383" t="n">
        <v>0.74</v>
      </c>
      <c r="V383" t="n">
        <v>0.9</v>
      </c>
      <c r="W383" t="n">
        <v>0.06</v>
      </c>
      <c r="X383" t="n">
        <v>0.11</v>
      </c>
      <c r="Y383" t="n">
        <v>1</v>
      </c>
      <c r="Z383" t="n">
        <v>10</v>
      </c>
    </row>
    <row r="384">
      <c r="A384" t="n">
        <v>26</v>
      </c>
      <c r="B384" t="n">
        <v>110</v>
      </c>
      <c r="C384" t="inlineStr">
        <is>
          <t xml:space="preserve">CONCLUIDO	</t>
        </is>
      </c>
      <c r="D384" t="n">
        <v>14.1321</v>
      </c>
      <c r="E384" t="n">
        <v>7.08</v>
      </c>
      <c r="F384" t="n">
        <v>4.17</v>
      </c>
      <c r="G384" t="n">
        <v>35.72</v>
      </c>
      <c r="H384" t="n">
        <v>0.59</v>
      </c>
      <c r="I384" t="n">
        <v>7</v>
      </c>
      <c r="J384" t="n">
        <v>224.07</v>
      </c>
      <c r="K384" t="n">
        <v>56.13</v>
      </c>
      <c r="L384" t="n">
        <v>7.5</v>
      </c>
      <c r="M384" t="n">
        <v>5</v>
      </c>
      <c r="N384" t="n">
        <v>50.44</v>
      </c>
      <c r="O384" t="n">
        <v>27869.24</v>
      </c>
      <c r="P384" t="n">
        <v>56.93</v>
      </c>
      <c r="Q384" t="n">
        <v>203.6</v>
      </c>
      <c r="R384" t="n">
        <v>18.02</v>
      </c>
      <c r="S384" t="n">
        <v>13.05</v>
      </c>
      <c r="T384" t="n">
        <v>2178.86</v>
      </c>
      <c r="U384" t="n">
        <v>0.72</v>
      </c>
      <c r="V384" t="n">
        <v>0.9</v>
      </c>
      <c r="W384" t="n">
        <v>0.07000000000000001</v>
      </c>
      <c r="X384" t="n">
        <v>0.13</v>
      </c>
      <c r="Y384" t="n">
        <v>1</v>
      </c>
      <c r="Z384" t="n">
        <v>10</v>
      </c>
    </row>
    <row r="385">
      <c r="A385" t="n">
        <v>27</v>
      </c>
      <c r="B385" t="n">
        <v>110</v>
      </c>
      <c r="C385" t="inlineStr">
        <is>
          <t xml:space="preserve">CONCLUIDO	</t>
        </is>
      </c>
      <c r="D385" t="n">
        <v>14.1382</v>
      </c>
      <c r="E385" t="n">
        <v>7.07</v>
      </c>
      <c r="F385" t="n">
        <v>4.16</v>
      </c>
      <c r="G385" t="n">
        <v>35.7</v>
      </c>
      <c r="H385" t="n">
        <v>0.61</v>
      </c>
      <c r="I385" t="n">
        <v>7</v>
      </c>
      <c r="J385" t="n">
        <v>224.49</v>
      </c>
      <c r="K385" t="n">
        <v>56.13</v>
      </c>
      <c r="L385" t="n">
        <v>7.75</v>
      </c>
      <c r="M385" t="n">
        <v>5</v>
      </c>
      <c r="N385" t="n">
        <v>50.61</v>
      </c>
      <c r="O385" t="n">
        <v>27920.73</v>
      </c>
      <c r="P385" t="n">
        <v>56.53</v>
      </c>
      <c r="Q385" t="n">
        <v>203.56</v>
      </c>
      <c r="R385" t="n">
        <v>17.95</v>
      </c>
      <c r="S385" t="n">
        <v>13.05</v>
      </c>
      <c r="T385" t="n">
        <v>2143.91</v>
      </c>
      <c r="U385" t="n">
        <v>0.73</v>
      </c>
      <c r="V385" t="n">
        <v>0.9</v>
      </c>
      <c r="W385" t="n">
        <v>0.06</v>
      </c>
      <c r="X385" t="n">
        <v>0.12</v>
      </c>
      <c r="Y385" t="n">
        <v>1</v>
      </c>
      <c r="Z385" t="n">
        <v>10</v>
      </c>
    </row>
    <row r="386">
      <c r="A386" t="n">
        <v>28</v>
      </c>
      <c r="B386" t="n">
        <v>110</v>
      </c>
      <c r="C386" t="inlineStr">
        <is>
          <t xml:space="preserve">CONCLUIDO	</t>
        </is>
      </c>
      <c r="D386" t="n">
        <v>14.2716</v>
      </c>
      <c r="E386" t="n">
        <v>7.01</v>
      </c>
      <c r="F386" t="n">
        <v>4.14</v>
      </c>
      <c r="G386" t="n">
        <v>41.41</v>
      </c>
      <c r="H386" t="n">
        <v>0.63</v>
      </c>
      <c r="I386" t="n">
        <v>6</v>
      </c>
      <c r="J386" t="n">
        <v>224.9</v>
      </c>
      <c r="K386" t="n">
        <v>56.13</v>
      </c>
      <c r="L386" t="n">
        <v>8</v>
      </c>
      <c r="M386" t="n">
        <v>4</v>
      </c>
      <c r="N386" t="n">
        <v>50.78</v>
      </c>
      <c r="O386" t="n">
        <v>27972.28</v>
      </c>
      <c r="P386" t="n">
        <v>55.86</v>
      </c>
      <c r="Q386" t="n">
        <v>203.56</v>
      </c>
      <c r="R386" t="n">
        <v>17.15</v>
      </c>
      <c r="S386" t="n">
        <v>13.05</v>
      </c>
      <c r="T386" t="n">
        <v>1748.46</v>
      </c>
      <c r="U386" t="n">
        <v>0.76</v>
      </c>
      <c r="V386" t="n">
        <v>0.9</v>
      </c>
      <c r="W386" t="n">
        <v>0.06</v>
      </c>
      <c r="X386" t="n">
        <v>0.1</v>
      </c>
      <c r="Y386" t="n">
        <v>1</v>
      </c>
      <c r="Z386" t="n">
        <v>10</v>
      </c>
    </row>
    <row r="387">
      <c r="A387" t="n">
        <v>29</v>
      </c>
      <c r="B387" t="n">
        <v>110</v>
      </c>
      <c r="C387" t="inlineStr">
        <is>
          <t xml:space="preserve">CONCLUIDO	</t>
        </is>
      </c>
      <c r="D387" t="n">
        <v>14.2795</v>
      </c>
      <c r="E387" t="n">
        <v>7</v>
      </c>
      <c r="F387" t="n">
        <v>4.14</v>
      </c>
      <c r="G387" t="n">
        <v>41.37</v>
      </c>
      <c r="H387" t="n">
        <v>0.65</v>
      </c>
      <c r="I387" t="n">
        <v>6</v>
      </c>
      <c r="J387" t="n">
        <v>225.32</v>
      </c>
      <c r="K387" t="n">
        <v>56.13</v>
      </c>
      <c r="L387" t="n">
        <v>8.25</v>
      </c>
      <c r="M387" t="n">
        <v>4</v>
      </c>
      <c r="N387" t="n">
        <v>50.95</v>
      </c>
      <c r="O387" t="n">
        <v>28023.89</v>
      </c>
      <c r="P387" t="n">
        <v>55.73</v>
      </c>
      <c r="Q387" t="n">
        <v>203.59</v>
      </c>
      <c r="R387" t="n">
        <v>17.02</v>
      </c>
      <c r="S387" t="n">
        <v>13.05</v>
      </c>
      <c r="T387" t="n">
        <v>1684.63</v>
      </c>
      <c r="U387" t="n">
        <v>0.77</v>
      </c>
      <c r="V387" t="n">
        <v>0.9</v>
      </c>
      <c r="W387" t="n">
        <v>0.06</v>
      </c>
      <c r="X387" t="n">
        <v>0.1</v>
      </c>
      <c r="Y387" t="n">
        <v>1</v>
      </c>
      <c r="Z387" t="n">
        <v>10</v>
      </c>
    </row>
    <row r="388">
      <c r="A388" t="n">
        <v>30</v>
      </c>
      <c r="B388" t="n">
        <v>110</v>
      </c>
      <c r="C388" t="inlineStr">
        <is>
          <t xml:space="preserve">CONCLUIDO	</t>
        </is>
      </c>
      <c r="D388" t="n">
        <v>14.2721</v>
      </c>
      <c r="E388" t="n">
        <v>7.01</v>
      </c>
      <c r="F388" t="n">
        <v>4.14</v>
      </c>
      <c r="G388" t="n">
        <v>41.41</v>
      </c>
      <c r="H388" t="n">
        <v>0.67</v>
      </c>
      <c r="I388" t="n">
        <v>6</v>
      </c>
      <c r="J388" t="n">
        <v>225.74</v>
      </c>
      <c r="K388" t="n">
        <v>56.13</v>
      </c>
      <c r="L388" t="n">
        <v>8.5</v>
      </c>
      <c r="M388" t="n">
        <v>4</v>
      </c>
      <c r="N388" t="n">
        <v>51.11</v>
      </c>
      <c r="O388" t="n">
        <v>28075.56</v>
      </c>
      <c r="P388" t="n">
        <v>55.89</v>
      </c>
      <c r="Q388" t="n">
        <v>203.56</v>
      </c>
      <c r="R388" t="n">
        <v>17.15</v>
      </c>
      <c r="S388" t="n">
        <v>13.05</v>
      </c>
      <c r="T388" t="n">
        <v>1751.74</v>
      </c>
      <c r="U388" t="n">
        <v>0.76</v>
      </c>
      <c r="V388" t="n">
        <v>0.9</v>
      </c>
      <c r="W388" t="n">
        <v>0.06</v>
      </c>
      <c r="X388" t="n">
        <v>0.1</v>
      </c>
      <c r="Y388" t="n">
        <v>1</v>
      </c>
      <c r="Z388" t="n">
        <v>10</v>
      </c>
    </row>
    <row r="389">
      <c r="A389" t="n">
        <v>31</v>
      </c>
      <c r="B389" t="n">
        <v>110</v>
      </c>
      <c r="C389" t="inlineStr">
        <is>
          <t xml:space="preserve">CONCLUIDO	</t>
        </is>
      </c>
      <c r="D389" t="n">
        <v>14.2766</v>
      </c>
      <c r="E389" t="n">
        <v>7</v>
      </c>
      <c r="F389" t="n">
        <v>4.14</v>
      </c>
      <c r="G389" t="n">
        <v>41.38</v>
      </c>
      <c r="H389" t="n">
        <v>0.6899999999999999</v>
      </c>
      <c r="I389" t="n">
        <v>6</v>
      </c>
      <c r="J389" t="n">
        <v>226.16</v>
      </c>
      <c r="K389" t="n">
        <v>56.13</v>
      </c>
      <c r="L389" t="n">
        <v>8.75</v>
      </c>
      <c r="M389" t="n">
        <v>4</v>
      </c>
      <c r="N389" t="n">
        <v>51.28</v>
      </c>
      <c r="O389" t="n">
        <v>28127.29</v>
      </c>
      <c r="P389" t="n">
        <v>55.82</v>
      </c>
      <c r="Q389" t="n">
        <v>203.57</v>
      </c>
      <c r="R389" t="n">
        <v>17.05</v>
      </c>
      <c r="S389" t="n">
        <v>13.05</v>
      </c>
      <c r="T389" t="n">
        <v>1701.02</v>
      </c>
      <c r="U389" t="n">
        <v>0.77</v>
      </c>
      <c r="V389" t="n">
        <v>0.9</v>
      </c>
      <c r="W389" t="n">
        <v>0.06</v>
      </c>
      <c r="X389" t="n">
        <v>0.1</v>
      </c>
      <c r="Y389" t="n">
        <v>1</v>
      </c>
      <c r="Z389" t="n">
        <v>10</v>
      </c>
    </row>
    <row r="390">
      <c r="A390" t="n">
        <v>32</v>
      </c>
      <c r="B390" t="n">
        <v>110</v>
      </c>
      <c r="C390" t="inlineStr">
        <is>
          <t xml:space="preserve">CONCLUIDO	</t>
        </is>
      </c>
      <c r="D390" t="n">
        <v>14.2971</v>
      </c>
      <c r="E390" t="n">
        <v>6.99</v>
      </c>
      <c r="F390" t="n">
        <v>4.13</v>
      </c>
      <c r="G390" t="n">
        <v>41.28</v>
      </c>
      <c r="H390" t="n">
        <v>0.71</v>
      </c>
      <c r="I390" t="n">
        <v>6</v>
      </c>
      <c r="J390" t="n">
        <v>226.58</v>
      </c>
      <c r="K390" t="n">
        <v>56.13</v>
      </c>
      <c r="L390" t="n">
        <v>9</v>
      </c>
      <c r="M390" t="n">
        <v>4</v>
      </c>
      <c r="N390" t="n">
        <v>51.45</v>
      </c>
      <c r="O390" t="n">
        <v>28179.08</v>
      </c>
      <c r="P390" t="n">
        <v>55.47</v>
      </c>
      <c r="Q390" t="n">
        <v>203.56</v>
      </c>
      <c r="R390" t="n">
        <v>16.6</v>
      </c>
      <c r="S390" t="n">
        <v>13.05</v>
      </c>
      <c r="T390" t="n">
        <v>1475.11</v>
      </c>
      <c r="U390" t="n">
        <v>0.79</v>
      </c>
      <c r="V390" t="n">
        <v>0.91</v>
      </c>
      <c r="W390" t="n">
        <v>0.07000000000000001</v>
      </c>
      <c r="X390" t="n">
        <v>0.09</v>
      </c>
      <c r="Y390" t="n">
        <v>1</v>
      </c>
      <c r="Z390" t="n">
        <v>10</v>
      </c>
    </row>
    <row r="391">
      <c r="A391" t="n">
        <v>33</v>
      </c>
      <c r="B391" t="n">
        <v>110</v>
      </c>
      <c r="C391" t="inlineStr">
        <is>
          <t xml:space="preserve">CONCLUIDO	</t>
        </is>
      </c>
      <c r="D391" t="n">
        <v>14.3039</v>
      </c>
      <c r="E391" t="n">
        <v>6.99</v>
      </c>
      <c r="F391" t="n">
        <v>4.12</v>
      </c>
      <c r="G391" t="n">
        <v>41.25</v>
      </c>
      <c r="H391" t="n">
        <v>0.72</v>
      </c>
      <c r="I391" t="n">
        <v>6</v>
      </c>
      <c r="J391" t="n">
        <v>227</v>
      </c>
      <c r="K391" t="n">
        <v>56.13</v>
      </c>
      <c r="L391" t="n">
        <v>9.25</v>
      </c>
      <c r="M391" t="n">
        <v>4</v>
      </c>
      <c r="N391" t="n">
        <v>51.62</v>
      </c>
      <c r="O391" t="n">
        <v>28230.92</v>
      </c>
      <c r="P391" t="n">
        <v>55.02</v>
      </c>
      <c r="Q391" t="n">
        <v>203.57</v>
      </c>
      <c r="R391" t="n">
        <v>16.66</v>
      </c>
      <c r="S391" t="n">
        <v>13.05</v>
      </c>
      <c r="T391" t="n">
        <v>1506.5</v>
      </c>
      <c r="U391" t="n">
        <v>0.78</v>
      </c>
      <c r="V391" t="n">
        <v>0.91</v>
      </c>
      <c r="W391" t="n">
        <v>0.06</v>
      </c>
      <c r="X391" t="n">
        <v>0.08</v>
      </c>
      <c r="Y391" t="n">
        <v>1</v>
      </c>
      <c r="Z391" t="n">
        <v>10</v>
      </c>
    </row>
    <row r="392">
      <c r="A392" t="n">
        <v>34</v>
      </c>
      <c r="B392" t="n">
        <v>110</v>
      </c>
      <c r="C392" t="inlineStr">
        <is>
          <t xml:space="preserve">CONCLUIDO	</t>
        </is>
      </c>
      <c r="D392" t="n">
        <v>14.2456</v>
      </c>
      <c r="E392" t="n">
        <v>7.02</v>
      </c>
      <c r="F392" t="n">
        <v>4.15</v>
      </c>
      <c r="G392" t="n">
        <v>41.54</v>
      </c>
      <c r="H392" t="n">
        <v>0.74</v>
      </c>
      <c r="I392" t="n">
        <v>6</v>
      </c>
      <c r="J392" t="n">
        <v>227.42</v>
      </c>
      <c r="K392" t="n">
        <v>56.13</v>
      </c>
      <c r="L392" t="n">
        <v>9.5</v>
      </c>
      <c r="M392" t="n">
        <v>4</v>
      </c>
      <c r="N392" t="n">
        <v>51.8</v>
      </c>
      <c r="O392" t="n">
        <v>28282.83</v>
      </c>
      <c r="P392" t="n">
        <v>55.22</v>
      </c>
      <c r="Q392" t="n">
        <v>203.56</v>
      </c>
      <c r="R392" t="n">
        <v>17.63</v>
      </c>
      <c r="S392" t="n">
        <v>13.05</v>
      </c>
      <c r="T392" t="n">
        <v>1992.38</v>
      </c>
      <c r="U392" t="n">
        <v>0.74</v>
      </c>
      <c r="V392" t="n">
        <v>0.9</v>
      </c>
      <c r="W392" t="n">
        <v>0.06</v>
      </c>
      <c r="X392" t="n">
        <v>0.11</v>
      </c>
      <c r="Y392" t="n">
        <v>1</v>
      </c>
      <c r="Z392" t="n">
        <v>10</v>
      </c>
    </row>
    <row r="393">
      <c r="A393" t="n">
        <v>35</v>
      </c>
      <c r="B393" t="n">
        <v>110</v>
      </c>
      <c r="C393" t="inlineStr">
        <is>
          <t xml:space="preserve">CONCLUIDO	</t>
        </is>
      </c>
      <c r="D393" t="n">
        <v>14.4012</v>
      </c>
      <c r="E393" t="n">
        <v>6.94</v>
      </c>
      <c r="F393" t="n">
        <v>4.12</v>
      </c>
      <c r="G393" t="n">
        <v>49.44</v>
      </c>
      <c r="H393" t="n">
        <v>0.76</v>
      </c>
      <c r="I393" t="n">
        <v>5</v>
      </c>
      <c r="J393" t="n">
        <v>227.84</v>
      </c>
      <c r="K393" t="n">
        <v>56.13</v>
      </c>
      <c r="L393" t="n">
        <v>9.75</v>
      </c>
      <c r="M393" t="n">
        <v>3</v>
      </c>
      <c r="N393" t="n">
        <v>51.97</v>
      </c>
      <c r="O393" t="n">
        <v>28334.8</v>
      </c>
      <c r="P393" t="n">
        <v>54.31</v>
      </c>
      <c r="Q393" t="n">
        <v>203.56</v>
      </c>
      <c r="R393" t="n">
        <v>16.47</v>
      </c>
      <c r="S393" t="n">
        <v>13.05</v>
      </c>
      <c r="T393" t="n">
        <v>1415.51</v>
      </c>
      <c r="U393" t="n">
        <v>0.79</v>
      </c>
      <c r="V393" t="n">
        <v>0.91</v>
      </c>
      <c r="W393" t="n">
        <v>0.06</v>
      </c>
      <c r="X393" t="n">
        <v>0.08</v>
      </c>
      <c r="Y393" t="n">
        <v>1</v>
      </c>
      <c r="Z393" t="n">
        <v>10</v>
      </c>
    </row>
    <row r="394">
      <c r="A394" t="n">
        <v>36</v>
      </c>
      <c r="B394" t="n">
        <v>110</v>
      </c>
      <c r="C394" t="inlineStr">
        <is>
          <t xml:space="preserve">CONCLUIDO	</t>
        </is>
      </c>
      <c r="D394" t="n">
        <v>14.4052</v>
      </c>
      <c r="E394" t="n">
        <v>6.94</v>
      </c>
      <c r="F394" t="n">
        <v>4.12</v>
      </c>
      <c r="G394" t="n">
        <v>49.42</v>
      </c>
      <c r="H394" t="n">
        <v>0.78</v>
      </c>
      <c r="I394" t="n">
        <v>5</v>
      </c>
      <c r="J394" t="n">
        <v>228.27</v>
      </c>
      <c r="K394" t="n">
        <v>56.13</v>
      </c>
      <c r="L394" t="n">
        <v>10</v>
      </c>
      <c r="M394" t="n">
        <v>3</v>
      </c>
      <c r="N394" t="n">
        <v>52.14</v>
      </c>
      <c r="O394" t="n">
        <v>28386.82</v>
      </c>
      <c r="P394" t="n">
        <v>54.3</v>
      </c>
      <c r="Q394" t="n">
        <v>203.56</v>
      </c>
      <c r="R394" t="n">
        <v>16.45</v>
      </c>
      <c r="S394" t="n">
        <v>13.05</v>
      </c>
      <c r="T394" t="n">
        <v>1404.07</v>
      </c>
      <c r="U394" t="n">
        <v>0.79</v>
      </c>
      <c r="V394" t="n">
        <v>0.91</v>
      </c>
      <c r="W394" t="n">
        <v>0.06</v>
      </c>
      <c r="X394" t="n">
        <v>0.08</v>
      </c>
      <c r="Y394" t="n">
        <v>1</v>
      </c>
      <c r="Z394" t="n">
        <v>10</v>
      </c>
    </row>
    <row r="395">
      <c r="A395" t="n">
        <v>37</v>
      </c>
      <c r="B395" t="n">
        <v>110</v>
      </c>
      <c r="C395" t="inlineStr">
        <is>
          <t xml:space="preserve">CONCLUIDO	</t>
        </is>
      </c>
      <c r="D395" t="n">
        <v>14.3942</v>
      </c>
      <c r="E395" t="n">
        <v>6.95</v>
      </c>
      <c r="F395" t="n">
        <v>4.12</v>
      </c>
      <c r="G395" t="n">
        <v>49.48</v>
      </c>
      <c r="H395" t="n">
        <v>0.8</v>
      </c>
      <c r="I395" t="n">
        <v>5</v>
      </c>
      <c r="J395" t="n">
        <v>228.69</v>
      </c>
      <c r="K395" t="n">
        <v>56.13</v>
      </c>
      <c r="L395" t="n">
        <v>10.25</v>
      </c>
      <c r="M395" t="n">
        <v>3</v>
      </c>
      <c r="N395" t="n">
        <v>52.31</v>
      </c>
      <c r="O395" t="n">
        <v>28438.91</v>
      </c>
      <c r="P395" t="n">
        <v>54.57</v>
      </c>
      <c r="Q395" t="n">
        <v>203.57</v>
      </c>
      <c r="R395" t="n">
        <v>16.61</v>
      </c>
      <c r="S395" t="n">
        <v>13.05</v>
      </c>
      <c r="T395" t="n">
        <v>1487.34</v>
      </c>
      <c r="U395" t="n">
        <v>0.79</v>
      </c>
      <c r="V395" t="n">
        <v>0.91</v>
      </c>
      <c r="W395" t="n">
        <v>0.06</v>
      </c>
      <c r="X395" t="n">
        <v>0.08</v>
      </c>
      <c r="Y395" t="n">
        <v>1</v>
      </c>
      <c r="Z395" t="n">
        <v>10</v>
      </c>
    </row>
    <row r="396">
      <c r="A396" t="n">
        <v>38</v>
      </c>
      <c r="B396" t="n">
        <v>110</v>
      </c>
      <c r="C396" t="inlineStr">
        <is>
          <t xml:space="preserve">CONCLUIDO	</t>
        </is>
      </c>
      <c r="D396" t="n">
        <v>14.4098</v>
      </c>
      <c r="E396" t="n">
        <v>6.94</v>
      </c>
      <c r="F396" t="n">
        <v>4.12</v>
      </c>
      <c r="G396" t="n">
        <v>49.39</v>
      </c>
      <c r="H396" t="n">
        <v>0.8100000000000001</v>
      </c>
      <c r="I396" t="n">
        <v>5</v>
      </c>
      <c r="J396" t="n">
        <v>229.11</v>
      </c>
      <c r="K396" t="n">
        <v>56.13</v>
      </c>
      <c r="L396" t="n">
        <v>10.5</v>
      </c>
      <c r="M396" t="n">
        <v>3</v>
      </c>
      <c r="N396" t="n">
        <v>52.48</v>
      </c>
      <c r="O396" t="n">
        <v>28491.06</v>
      </c>
      <c r="P396" t="n">
        <v>54.43</v>
      </c>
      <c r="Q396" t="n">
        <v>203.56</v>
      </c>
      <c r="R396" t="n">
        <v>16.34</v>
      </c>
      <c r="S396" t="n">
        <v>13.05</v>
      </c>
      <c r="T396" t="n">
        <v>1349.59</v>
      </c>
      <c r="U396" t="n">
        <v>0.8</v>
      </c>
      <c r="V396" t="n">
        <v>0.91</v>
      </c>
      <c r="W396" t="n">
        <v>0.06</v>
      </c>
      <c r="X396" t="n">
        <v>0.08</v>
      </c>
      <c r="Y396" t="n">
        <v>1</v>
      </c>
      <c r="Z396" t="n">
        <v>10</v>
      </c>
    </row>
    <row r="397">
      <c r="A397" t="n">
        <v>39</v>
      </c>
      <c r="B397" t="n">
        <v>110</v>
      </c>
      <c r="C397" t="inlineStr">
        <is>
          <t xml:space="preserve">CONCLUIDO	</t>
        </is>
      </c>
      <c r="D397" t="n">
        <v>14.4069</v>
      </c>
      <c r="E397" t="n">
        <v>6.94</v>
      </c>
      <c r="F397" t="n">
        <v>4.12</v>
      </c>
      <c r="G397" t="n">
        <v>49.41</v>
      </c>
      <c r="H397" t="n">
        <v>0.83</v>
      </c>
      <c r="I397" t="n">
        <v>5</v>
      </c>
      <c r="J397" t="n">
        <v>229.53</v>
      </c>
      <c r="K397" t="n">
        <v>56.13</v>
      </c>
      <c r="L397" t="n">
        <v>10.75</v>
      </c>
      <c r="M397" t="n">
        <v>3</v>
      </c>
      <c r="N397" t="n">
        <v>52.66</v>
      </c>
      <c r="O397" t="n">
        <v>28543.27</v>
      </c>
      <c r="P397" t="n">
        <v>54.4</v>
      </c>
      <c r="Q397" t="n">
        <v>203.6</v>
      </c>
      <c r="R397" t="n">
        <v>16.36</v>
      </c>
      <c r="S397" t="n">
        <v>13.05</v>
      </c>
      <c r="T397" t="n">
        <v>1358.23</v>
      </c>
      <c r="U397" t="n">
        <v>0.8</v>
      </c>
      <c r="V397" t="n">
        <v>0.91</v>
      </c>
      <c r="W397" t="n">
        <v>0.06</v>
      </c>
      <c r="X397" t="n">
        <v>0.08</v>
      </c>
      <c r="Y397" t="n">
        <v>1</v>
      </c>
      <c r="Z397" t="n">
        <v>10</v>
      </c>
    </row>
    <row r="398">
      <c r="A398" t="n">
        <v>40</v>
      </c>
      <c r="B398" t="n">
        <v>110</v>
      </c>
      <c r="C398" t="inlineStr">
        <is>
          <t xml:space="preserve">CONCLUIDO	</t>
        </is>
      </c>
      <c r="D398" t="n">
        <v>14.4341</v>
      </c>
      <c r="E398" t="n">
        <v>6.93</v>
      </c>
      <c r="F398" t="n">
        <v>4.1</v>
      </c>
      <c r="G398" t="n">
        <v>49.25</v>
      </c>
      <c r="H398" t="n">
        <v>0.85</v>
      </c>
      <c r="I398" t="n">
        <v>5</v>
      </c>
      <c r="J398" t="n">
        <v>229.96</v>
      </c>
      <c r="K398" t="n">
        <v>56.13</v>
      </c>
      <c r="L398" t="n">
        <v>11</v>
      </c>
      <c r="M398" t="n">
        <v>3</v>
      </c>
      <c r="N398" t="n">
        <v>52.83</v>
      </c>
      <c r="O398" t="n">
        <v>28595.54</v>
      </c>
      <c r="P398" t="n">
        <v>53.98</v>
      </c>
      <c r="Q398" t="n">
        <v>203.56</v>
      </c>
      <c r="R398" t="n">
        <v>15.93</v>
      </c>
      <c r="S398" t="n">
        <v>13.05</v>
      </c>
      <c r="T398" t="n">
        <v>1143.62</v>
      </c>
      <c r="U398" t="n">
        <v>0.82</v>
      </c>
      <c r="V398" t="n">
        <v>0.91</v>
      </c>
      <c r="W398" t="n">
        <v>0.06</v>
      </c>
      <c r="X398" t="n">
        <v>0.06</v>
      </c>
      <c r="Y398" t="n">
        <v>1</v>
      </c>
      <c r="Z398" t="n">
        <v>10</v>
      </c>
    </row>
    <row r="399">
      <c r="A399" t="n">
        <v>41</v>
      </c>
      <c r="B399" t="n">
        <v>110</v>
      </c>
      <c r="C399" t="inlineStr">
        <is>
          <t xml:space="preserve">CONCLUIDO	</t>
        </is>
      </c>
      <c r="D399" t="n">
        <v>14.4277</v>
      </c>
      <c r="E399" t="n">
        <v>6.93</v>
      </c>
      <c r="F399" t="n">
        <v>4.11</v>
      </c>
      <c r="G399" t="n">
        <v>49.29</v>
      </c>
      <c r="H399" t="n">
        <v>0.87</v>
      </c>
      <c r="I399" t="n">
        <v>5</v>
      </c>
      <c r="J399" t="n">
        <v>230.38</v>
      </c>
      <c r="K399" t="n">
        <v>56.13</v>
      </c>
      <c r="L399" t="n">
        <v>11.25</v>
      </c>
      <c r="M399" t="n">
        <v>3</v>
      </c>
      <c r="N399" t="n">
        <v>53</v>
      </c>
      <c r="O399" t="n">
        <v>28647.87</v>
      </c>
      <c r="P399" t="n">
        <v>53.95</v>
      </c>
      <c r="Q399" t="n">
        <v>203.56</v>
      </c>
      <c r="R399" t="n">
        <v>16.11</v>
      </c>
      <c r="S399" t="n">
        <v>13.05</v>
      </c>
      <c r="T399" t="n">
        <v>1237.29</v>
      </c>
      <c r="U399" t="n">
        <v>0.8100000000000001</v>
      </c>
      <c r="V399" t="n">
        <v>0.91</v>
      </c>
      <c r="W399" t="n">
        <v>0.06</v>
      </c>
      <c r="X399" t="n">
        <v>0.07000000000000001</v>
      </c>
      <c r="Y399" t="n">
        <v>1</v>
      </c>
      <c r="Z399" t="n">
        <v>10</v>
      </c>
    </row>
    <row r="400">
      <c r="A400" t="n">
        <v>42</v>
      </c>
      <c r="B400" t="n">
        <v>110</v>
      </c>
      <c r="C400" t="inlineStr">
        <is>
          <t xml:space="preserve">CONCLUIDO	</t>
        </is>
      </c>
      <c r="D400" t="n">
        <v>14.3799</v>
      </c>
      <c r="E400" t="n">
        <v>6.95</v>
      </c>
      <c r="F400" t="n">
        <v>4.13</v>
      </c>
      <c r="G400" t="n">
        <v>49.56</v>
      </c>
      <c r="H400" t="n">
        <v>0.89</v>
      </c>
      <c r="I400" t="n">
        <v>5</v>
      </c>
      <c r="J400" t="n">
        <v>230.81</v>
      </c>
      <c r="K400" t="n">
        <v>56.13</v>
      </c>
      <c r="L400" t="n">
        <v>11.5</v>
      </c>
      <c r="M400" t="n">
        <v>3</v>
      </c>
      <c r="N400" t="n">
        <v>53.18</v>
      </c>
      <c r="O400" t="n">
        <v>28700.26</v>
      </c>
      <c r="P400" t="n">
        <v>53.9</v>
      </c>
      <c r="Q400" t="n">
        <v>203.56</v>
      </c>
      <c r="R400" t="n">
        <v>16.91</v>
      </c>
      <c r="S400" t="n">
        <v>13.05</v>
      </c>
      <c r="T400" t="n">
        <v>1634</v>
      </c>
      <c r="U400" t="n">
        <v>0.77</v>
      </c>
      <c r="V400" t="n">
        <v>0.9</v>
      </c>
      <c r="W400" t="n">
        <v>0.06</v>
      </c>
      <c r="X400" t="n">
        <v>0.09</v>
      </c>
      <c r="Y400" t="n">
        <v>1</v>
      </c>
      <c r="Z400" t="n">
        <v>10</v>
      </c>
    </row>
    <row r="401">
      <c r="A401" t="n">
        <v>43</v>
      </c>
      <c r="B401" t="n">
        <v>110</v>
      </c>
      <c r="C401" t="inlineStr">
        <is>
          <t xml:space="preserve">CONCLUIDO	</t>
        </is>
      </c>
      <c r="D401" t="n">
        <v>14.3954</v>
      </c>
      <c r="E401" t="n">
        <v>6.95</v>
      </c>
      <c r="F401" t="n">
        <v>4.12</v>
      </c>
      <c r="G401" t="n">
        <v>49.47</v>
      </c>
      <c r="H401" t="n">
        <v>0.9</v>
      </c>
      <c r="I401" t="n">
        <v>5</v>
      </c>
      <c r="J401" t="n">
        <v>231.23</v>
      </c>
      <c r="K401" t="n">
        <v>56.13</v>
      </c>
      <c r="L401" t="n">
        <v>11.75</v>
      </c>
      <c r="M401" t="n">
        <v>3</v>
      </c>
      <c r="N401" t="n">
        <v>53.36</v>
      </c>
      <c r="O401" t="n">
        <v>28752.71</v>
      </c>
      <c r="P401" t="n">
        <v>53.58</v>
      </c>
      <c r="Q401" t="n">
        <v>203.56</v>
      </c>
      <c r="R401" t="n">
        <v>16.61</v>
      </c>
      <c r="S401" t="n">
        <v>13.05</v>
      </c>
      <c r="T401" t="n">
        <v>1486.87</v>
      </c>
      <c r="U401" t="n">
        <v>0.79</v>
      </c>
      <c r="V401" t="n">
        <v>0.91</v>
      </c>
      <c r="W401" t="n">
        <v>0.06</v>
      </c>
      <c r="X401" t="n">
        <v>0.08</v>
      </c>
      <c r="Y401" t="n">
        <v>1</v>
      </c>
      <c r="Z401" t="n">
        <v>10</v>
      </c>
    </row>
    <row r="402">
      <c r="A402" t="n">
        <v>44</v>
      </c>
      <c r="B402" t="n">
        <v>110</v>
      </c>
      <c r="C402" t="inlineStr">
        <is>
          <t xml:space="preserve">CONCLUIDO	</t>
        </is>
      </c>
      <c r="D402" t="n">
        <v>14.3902</v>
      </c>
      <c r="E402" t="n">
        <v>6.95</v>
      </c>
      <c r="F402" t="n">
        <v>4.13</v>
      </c>
      <c r="G402" t="n">
        <v>49.5</v>
      </c>
      <c r="H402" t="n">
        <v>0.92</v>
      </c>
      <c r="I402" t="n">
        <v>5</v>
      </c>
      <c r="J402" t="n">
        <v>231.66</v>
      </c>
      <c r="K402" t="n">
        <v>56.13</v>
      </c>
      <c r="L402" t="n">
        <v>12</v>
      </c>
      <c r="M402" t="n">
        <v>3</v>
      </c>
      <c r="N402" t="n">
        <v>53.53</v>
      </c>
      <c r="O402" t="n">
        <v>28805.23</v>
      </c>
      <c r="P402" t="n">
        <v>53.26</v>
      </c>
      <c r="Q402" t="n">
        <v>203.56</v>
      </c>
      <c r="R402" t="n">
        <v>16.71</v>
      </c>
      <c r="S402" t="n">
        <v>13.05</v>
      </c>
      <c r="T402" t="n">
        <v>1537.46</v>
      </c>
      <c r="U402" t="n">
        <v>0.78</v>
      </c>
      <c r="V402" t="n">
        <v>0.91</v>
      </c>
      <c r="W402" t="n">
        <v>0.06</v>
      </c>
      <c r="X402" t="n">
        <v>0.08</v>
      </c>
      <c r="Y402" t="n">
        <v>1</v>
      </c>
      <c r="Z402" t="n">
        <v>10</v>
      </c>
    </row>
    <row r="403">
      <c r="A403" t="n">
        <v>45</v>
      </c>
      <c r="B403" t="n">
        <v>110</v>
      </c>
      <c r="C403" t="inlineStr">
        <is>
          <t xml:space="preserve">CONCLUIDO	</t>
        </is>
      </c>
      <c r="D403" t="n">
        <v>14.3902</v>
      </c>
      <c r="E403" t="n">
        <v>6.95</v>
      </c>
      <c r="F403" t="n">
        <v>4.13</v>
      </c>
      <c r="G403" t="n">
        <v>49.5</v>
      </c>
      <c r="H403" t="n">
        <v>0.9399999999999999</v>
      </c>
      <c r="I403" t="n">
        <v>5</v>
      </c>
      <c r="J403" t="n">
        <v>232.08</v>
      </c>
      <c r="K403" t="n">
        <v>56.13</v>
      </c>
      <c r="L403" t="n">
        <v>12.25</v>
      </c>
      <c r="M403" t="n">
        <v>3</v>
      </c>
      <c r="N403" t="n">
        <v>53.71</v>
      </c>
      <c r="O403" t="n">
        <v>28857.81</v>
      </c>
      <c r="P403" t="n">
        <v>52.92</v>
      </c>
      <c r="Q403" t="n">
        <v>203.56</v>
      </c>
      <c r="R403" t="n">
        <v>16.67</v>
      </c>
      <c r="S403" t="n">
        <v>13.05</v>
      </c>
      <c r="T403" t="n">
        <v>1516.38</v>
      </c>
      <c r="U403" t="n">
        <v>0.78</v>
      </c>
      <c r="V403" t="n">
        <v>0.91</v>
      </c>
      <c r="W403" t="n">
        <v>0.06</v>
      </c>
      <c r="X403" t="n">
        <v>0.09</v>
      </c>
      <c r="Y403" t="n">
        <v>1</v>
      </c>
      <c r="Z403" t="n">
        <v>10</v>
      </c>
    </row>
    <row r="404">
      <c r="A404" t="n">
        <v>46</v>
      </c>
      <c r="B404" t="n">
        <v>110</v>
      </c>
      <c r="C404" t="inlineStr">
        <is>
          <t xml:space="preserve">CONCLUIDO	</t>
        </is>
      </c>
      <c r="D404" t="n">
        <v>14.5349</v>
      </c>
      <c r="E404" t="n">
        <v>6.88</v>
      </c>
      <c r="F404" t="n">
        <v>4.1</v>
      </c>
      <c r="G404" t="n">
        <v>61.48</v>
      </c>
      <c r="H404" t="n">
        <v>0.96</v>
      </c>
      <c r="I404" t="n">
        <v>4</v>
      </c>
      <c r="J404" t="n">
        <v>232.51</v>
      </c>
      <c r="K404" t="n">
        <v>56.13</v>
      </c>
      <c r="L404" t="n">
        <v>12.5</v>
      </c>
      <c r="M404" t="n">
        <v>2</v>
      </c>
      <c r="N404" t="n">
        <v>53.88</v>
      </c>
      <c r="O404" t="n">
        <v>28910.45</v>
      </c>
      <c r="P404" t="n">
        <v>52.17</v>
      </c>
      <c r="Q404" t="n">
        <v>203.57</v>
      </c>
      <c r="R404" t="n">
        <v>15.77</v>
      </c>
      <c r="S404" t="n">
        <v>13.05</v>
      </c>
      <c r="T404" t="n">
        <v>1072.43</v>
      </c>
      <c r="U404" t="n">
        <v>0.83</v>
      </c>
      <c r="V404" t="n">
        <v>0.91</v>
      </c>
      <c r="W404" t="n">
        <v>0.06</v>
      </c>
      <c r="X404" t="n">
        <v>0.06</v>
      </c>
      <c r="Y404" t="n">
        <v>1</v>
      </c>
      <c r="Z404" t="n">
        <v>10</v>
      </c>
    </row>
    <row r="405">
      <c r="A405" t="n">
        <v>47</v>
      </c>
      <c r="B405" t="n">
        <v>110</v>
      </c>
      <c r="C405" t="inlineStr">
        <is>
          <t xml:space="preserve">CONCLUIDO	</t>
        </is>
      </c>
      <c r="D405" t="n">
        <v>14.5625</v>
      </c>
      <c r="E405" t="n">
        <v>6.87</v>
      </c>
      <c r="F405" t="n">
        <v>4.09</v>
      </c>
      <c r="G405" t="n">
        <v>61.28</v>
      </c>
      <c r="H405" t="n">
        <v>0.97</v>
      </c>
      <c r="I405" t="n">
        <v>4</v>
      </c>
      <c r="J405" t="n">
        <v>232.94</v>
      </c>
      <c r="K405" t="n">
        <v>56.13</v>
      </c>
      <c r="L405" t="n">
        <v>12.75</v>
      </c>
      <c r="M405" t="n">
        <v>2</v>
      </c>
      <c r="N405" t="n">
        <v>54.06</v>
      </c>
      <c r="O405" t="n">
        <v>28963.15</v>
      </c>
      <c r="P405" t="n">
        <v>51.91</v>
      </c>
      <c r="Q405" t="n">
        <v>203.56</v>
      </c>
      <c r="R405" t="n">
        <v>15.3</v>
      </c>
      <c r="S405" t="n">
        <v>13.05</v>
      </c>
      <c r="T405" t="n">
        <v>836.2</v>
      </c>
      <c r="U405" t="n">
        <v>0.85</v>
      </c>
      <c r="V405" t="n">
        <v>0.91</v>
      </c>
      <c r="W405" t="n">
        <v>0.06</v>
      </c>
      <c r="X405" t="n">
        <v>0.04</v>
      </c>
      <c r="Y405" t="n">
        <v>1</v>
      </c>
      <c r="Z405" t="n">
        <v>10</v>
      </c>
    </row>
    <row r="406">
      <c r="A406" t="n">
        <v>48</v>
      </c>
      <c r="B406" t="n">
        <v>110</v>
      </c>
      <c r="C406" t="inlineStr">
        <is>
          <t xml:space="preserve">CONCLUIDO	</t>
        </is>
      </c>
      <c r="D406" t="n">
        <v>14.5625</v>
      </c>
      <c r="E406" t="n">
        <v>6.87</v>
      </c>
      <c r="F406" t="n">
        <v>4.09</v>
      </c>
      <c r="G406" t="n">
        <v>61.28</v>
      </c>
      <c r="H406" t="n">
        <v>0.99</v>
      </c>
      <c r="I406" t="n">
        <v>4</v>
      </c>
      <c r="J406" t="n">
        <v>233.37</v>
      </c>
      <c r="K406" t="n">
        <v>56.13</v>
      </c>
      <c r="L406" t="n">
        <v>13</v>
      </c>
      <c r="M406" t="n">
        <v>2</v>
      </c>
      <c r="N406" t="n">
        <v>54.24</v>
      </c>
      <c r="O406" t="n">
        <v>29015.91</v>
      </c>
      <c r="P406" t="n">
        <v>51.84</v>
      </c>
      <c r="Q406" t="n">
        <v>203.56</v>
      </c>
      <c r="R406" t="n">
        <v>15.42</v>
      </c>
      <c r="S406" t="n">
        <v>13.05</v>
      </c>
      <c r="T406" t="n">
        <v>894.83</v>
      </c>
      <c r="U406" t="n">
        <v>0.85</v>
      </c>
      <c r="V406" t="n">
        <v>0.91</v>
      </c>
      <c r="W406" t="n">
        <v>0.06</v>
      </c>
      <c r="X406" t="n">
        <v>0.04</v>
      </c>
      <c r="Y406" t="n">
        <v>1</v>
      </c>
      <c r="Z406" t="n">
        <v>10</v>
      </c>
    </row>
    <row r="407">
      <c r="A407" t="n">
        <v>49</v>
      </c>
      <c r="B407" t="n">
        <v>110</v>
      </c>
      <c r="C407" t="inlineStr">
        <is>
          <t xml:space="preserve">CONCLUIDO	</t>
        </is>
      </c>
      <c r="D407" t="n">
        <v>14.5366</v>
      </c>
      <c r="E407" t="n">
        <v>6.88</v>
      </c>
      <c r="F407" t="n">
        <v>4.1</v>
      </c>
      <c r="G407" t="n">
        <v>61.46</v>
      </c>
      <c r="H407" t="n">
        <v>1.01</v>
      </c>
      <c r="I407" t="n">
        <v>4</v>
      </c>
      <c r="J407" t="n">
        <v>233.79</v>
      </c>
      <c r="K407" t="n">
        <v>56.13</v>
      </c>
      <c r="L407" t="n">
        <v>13.25</v>
      </c>
      <c r="M407" t="n">
        <v>2</v>
      </c>
      <c r="N407" t="n">
        <v>54.42</v>
      </c>
      <c r="O407" t="n">
        <v>29068.74</v>
      </c>
      <c r="P407" t="n">
        <v>51.92</v>
      </c>
      <c r="Q407" t="n">
        <v>203.56</v>
      </c>
      <c r="R407" t="n">
        <v>15.85</v>
      </c>
      <c r="S407" t="n">
        <v>13.05</v>
      </c>
      <c r="T407" t="n">
        <v>1111.66</v>
      </c>
      <c r="U407" t="n">
        <v>0.82</v>
      </c>
      <c r="V407" t="n">
        <v>0.91</v>
      </c>
      <c r="W407" t="n">
        <v>0.06</v>
      </c>
      <c r="X407" t="n">
        <v>0.06</v>
      </c>
      <c r="Y407" t="n">
        <v>1</v>
      </c>
      <c r="Z407" t="n">
        <v>10</v>
      </c>
    </row>
    <row r="408">
      <c r="A408" t="n">
        <v>50</v>
      </c>
      <c r="B408" t="n">
        <v>110</v>
      </c>
      <c r="C408" t="inlineStr">
        <is>
          <t xml:space="preserve">CONCLUIDO	</t>
        </is>
      </c>
      <c r="D408" t="n">
        <v>14.5343</v>
      </c>
      <c r="E408" t="n">
        <v>6.88</v>
      </c>
      <c r="F408" t="n">
        <v>4.1</v>
      </c>
      <c r="G408" t="n">
        <v>61.48</v>
      </c>
      <c r="H408" t="n">
        <v>1.02</v>
      </c>
      <c r="I408" t="n">
        <v>4</v>
      </c>
      <c r="J408" t="n">
        <v>234.22</v>
      </c>
      <c r="K408" t="n">
        <v>56.13</v>
      </c>
      <c r="L408" t="n">
        <v>13.5</v>
      </c>
      <c r="M408" t="n">
        <v>2</v>
      </c>
      <c r="N408" t="n">
        <v>54.6</v>
      </c>
      <c r="O408" t="n">
        <v>29121.64</v>
      </c>
      <c r="P408" t="n">
        <v>51.82</v>
      </c>
      <c r="Q408" t="n">
        <v>203.57</v>
      </c>
      <c r="R408" t="n">
        <v>15.83</v>
      </c>
      <c r="S408" t="n">
        <v>13.05</v>
      </c>
      <c r="T408" t="n">
        <v>1099.13</v>
      </c>
      <c r="U408" t="n">
        <v>0.82</v>
      </c>
      <c r="V408" t="n">
        <v>0.91</v>
      </c>
      <c r="W408" t="n">
        <v>0.06</v>
      </c>
      <c r="X408" t="n">
        <v>0.06</v>
      </c>
      <c r="Y408" t="n">
        <v>1</v>
      </c>
      <c r="Z408" t="n">
        <v>10</v>
      </c>
    </row>
    <row r="409">
      <c r="A409" t="n">
        <v>51</v>
      </c>
      <c r="B409" t="n">
        <v>110</v>
      </c>
      <c r="C409" t="inlineStr">
        <is>
          <t xml:space="preserve">CONCLUIDO	</t>
        </is>
      </c>
      <c r="D409" t="n">
        <v>14.5325</v>
      </c>
      <c r="E409" t="n">
        <v>6.88</v>
      </c>
      <c r="F409" t="n">
        <v>4.1</v>
      </c>
      <c r="G409" t="n">
        <v>61.49</v>
      </c>
      <c r="H409" t="n">
        <v>1.04</v>
      </c>
      <c r="I409" t="n">
        <v>4</v>
      </c>
      <c r="J409" t="n">
        <v>234.65</v>
      </c>
      <c r="K409" t="n">
        <v>56.13</v>
      </c>
      <c r="L409" t="n">
        <v>13.75</v>
      </c>
      <c r="M409" t="n">
        <v>2</v>
      </c>
      <c r="N409" t="n">
        <v>54.78</v>
      </c>
      <c r="O409" t="n">
        <v>29174.59</v>
      </c>
      <c r="P409" t="n">
        <v>51.72</v>
      </c>
      <c r="Q409" t="n">
        <v>203.56</v>
      </c>
      <c r="R409" t="n">
        <v>15.93</v>
      </c>
      <c r="S409" t="n">
        <v>13.05</v>
      </c>
      <c r="T409" t="n">
        <v>1147.68</v>
      </c>
      <c r="U409" t="n">
        <v>0.82</v>
      </c>
      <c r="V409" t="n">
        <v>0.91</v>
      </c>
      <c r="W409" t="n">
        <v>0.06</v>
      </c>
      <c r="X409" t="n">
        <v>0.06</v>
      </c>
      <c r="Y409" t="n">
        <v>1</v>
      </c>
      <c r="Z409" t="n">
        <v>10</v>
      </c>
    </row>
    <row r="410">
      <c r="A410" t="n">
        <v>52</v>
      </c>
      <c r="B410" t="n">
        <v>110</v>
      </c>
      <c r="C410" t="inlineStr">
        <is>
          <t xml:space="preserve">CONCLUIDO	</t>
        </is>
      </c>
      <c r="D410" t="n">
        <v>14.5308</v>
      </c>
      <c r="E410" t="n">
        <v>6.88</v>
      </c>
      <c r="F410" t="n">
        <v>4.1</v>
      </c>
      <c r="G410" t="n">
        <v>61.5</v>
      </c>
      <c r="H410" t="n">
        <v>1.06</v>
      </c>
      <c r="I410" t="n">
        <v>4</v>
      </c>
      <c r="J410" t="n">
        <v>235.08</v>
      </c>
      <c r="K410" t="n">
        <v>56.13</v>
      </c>
      <c r="L410" t="n">
        <v>14</v>
      </c>
      <c r="M410" t="n">
        <v>2</v>
      </c>
      <c r="N410" t="n">
        <v>54.96</v>
      </c>
      <c r="O410" t="n">
        <v>29227.61</v>
      </c>
      <c r="P410" t="n">
        <v>51.61</v>
      </c>
      <c r="Q410" t="n">
        <v>203.56</v>
      </c>
      <c r="R410" t="n">
        <v>15.88</v>
      </c>
      <c r="S410" t="n">
        <v>13.05</v>
      </c>
      <c r="T410" t="n">
        <v>1127.41</v>
      </c>
      <c r="U410" t="n">
        <v>0.82</v>
      </c>
      <c r="V410" t="n">
        <v>0.91</v>
      </c>
      <c r="W410" t="n">
        <v>0.06</v>
      </c>
      <c r="X410" t="n">
        <v>0.06</v>
      </c>
      <c r="Y410" t="n">
        <v>1</v>
      </c>
      <c r="Z410" t="n">
        <v>10</v>
      </c>
    </row>
    <row r="411">
      <c r="A411" t="n">
        <v>53</v>
      </c>
      <c r="B411" t="n">
        <v>110</v>
      </c>
      <c r="C411" t="inlineStr">
        <is>
          <t xml:space="preserve">CONCLUIDO	</t>
        </is>
      </c>
      <c r="D411" t="n">
        <v>14.5355</v>
      </c>
      <c r="E411" t="n">
        <v>6.88</v>
      </c>
      <c r="F411" t="n">
        <v>4.1</v>
      </c>
      <c r="G411" t="n">
        <v>61.47</v>
      </c>
      <c r="H411" t="n">
        <v>1.08</v>
      </c>
      <c r="I411" t="n">
        <v>4</v>
      </c>
      <c r="J411" t="n">
        <v>235.51</v>
      </c>
      <c r="K411" t="n">
        <v>56.13</v>
      </c>
      <c r="L411" t="n">
        <v>14.25</v>
      </c>
      <c r="M411" t="n">
        <v>2</v>
      </c>
      <c r="N411" t="n">
        <v>55.14</v>
      </c>
      <c r="O411" t="n">
        <v>29280.69</v>
      </c>
      <c r="P411" t="n">
        <v>51.46</v>
      </c>
      <c r="Q411" t="n">
        <v>203.58</v>
      </c>
      <c r="R411" t="n">
        <v>15.76</v>
      </c>
      <c r="S411" t="n">
        <v>13.05</v>
      </c>
      <c r="T411" t="n">
        <v>1065.28</v>
      </c>
      <c r="U411" t="n">
        <v>0.83</v>
      </c>
      <c r="V411" t="n">
        <v>0.91</v>
      </c>
      <c r="W411" t="n">
        <v>0.06</v>
      </c>
      <c r="X411" t="n">
        <v>0.06</v>
      </c>
      <c r="Y411" t="n">
        <v>1</v>
      </c>
      <c r="Z411" t="n">
        <v>10</v>
      </c>
    </row>
    <row r="412">
      <c r="A412" t="n">
        <v>54</v>
      </c>
      <c r="B412" t="n">
        <v>110</v>
      </c>
      <c r="C412" t="inlineStr">
        <is>
          <t xml:space="preserve">CONCLUIDO	</t>
        </is>
      </c>
      <c r="D412" t="n">
        <v>14.5543</v>
      </c>
      <c r="E412" t="n">
        <v>6.87</v>
      </c>
      <c r="F412" t="n">
        <v>4.09</v>
      </c>
      <c r="G412" t="n">
        <v>61.34</v>
      </c>
      <c r="H412" t="n">
        <v>1.09</v>
      </c>
      <c r="I412" t="n">
        <v>4</v>
      </c>
      <c r="J412" t="n">
        <v>235.94</v>
      </c>
      <c r="K412" t="n">
        <v>56.13</v>
      </c>
      <c r="L412" t="n">
        <v>14.5</v>
      </c>
      <c r="M412" t="n">
        <v>2</v>
      </c>
      <c r="N412" t="n">
        <v>55.32</v>
      </c>
      <c r="O412" t="n">
        <v>29333.84</v>
      </c>
      <c r="P412" t="n">
        <v>51.16</v>
      </c>
      <c r="Q412" t="n">
        <v>203.59</v>
      </c>
      <c r="R412" t="n">
        <v>15.42</v>
      </c>
      <c r="S412" t="n">
        <v>13.05</v>
      </c>
      <c r="T412" t="n">
        <v>894.92</v>
      </c>
      <c r="U412" t="n">
        <v>0.85</v>
      </c>
      <c r="V412" t="n">
        <v>0.91</v>
      </c>
      <c r="W412" t="n">
        <v>0.06</v>
      </c>
      <c r="X412" t="n">
        <v>0.05</v>
      </c>
      <c r="Y412" t="n">
        <v>1</v>
      </c>
      <c r="Z412" t="n">
        <v>10</v>
      </c>
    </row>
    <row r="413">
      <c r="A413" t="n">
        <v>55</v>
      </c>
      <c r="B413" t="n">
        <v>110</v>
      </c>
      <c r="C413" t="inlineStr">
        <is>
          <t xml:space="preserve">CONCLUIDO	</t>
        </is>
      </c>
      <c r="D413" t="n">
        <v>14.5496</v>
      </c>
      <c r="E413" t="n">
        <v>6.87</v>
      </c>
      <c r="F413" t="n">
        <v>4.09</v>
      </c>
      <c r="G413" t="n">
        <v>61.37</v>
      </c>
      <c r="H413" t="n">
        <v>1.11</v>
      </c>
      <c r="I413" t="n">
        <v>4</v>
      </c>
      <c r="J413" t="n">
        <v>236.37</v>
      </c>
      <c r="K413" t="n">
        <v>56.13</v>
      </c>
      <c r="L413" t="n">
        <v>14.75</v>
      </c>
      <c r="M413" t="n">
        <v>2</v>
      </c>
      <c r="N413" t="n">
        <v>55.5</v>
      </c>
      <c r="O413" t="n">
        <v>29387.05</v>
      </c>
      <c r="P413" t="n">
        <v>50.91</v>
      </c>
      <c r="Q413" t="n">
        <v>203.56</v>
      </c>
      <c r="R413" t="n">
        <v>15.64</v>
      </c>
      <c r="S413" t="n">
        <v>13.05</v>
      </c>
      <c r="T413" t="n">
        <v>1006.06</v>
      </c>
      <c r="U413" t="n">
        <v>0.83</v>
      </c>
      <c r="V413" t="n">
        <v>0.91</v>
      </c>
      <c r="W413" t="n">
        <v>0.06</v>
      </c>
      <c r="X413" t="n">
        <v>0.05</v>
      </c>
      <c r="Y413" t="n">
        <v>1</v>
      </c>
      <c r="Z413" t="n">
        <v>10</v>
      </c>
    </row>
    <row r="414">
      <c r="A414" t="n">
        <v>56</v>
      </c>
      <c r="B414" t="n">
        <v>110</v>
      </c>
      <c r="C414" t="inlineStr">
        <is>
          <t xml:space="preserve">CONCLUIDO	</t>
        </is>
      </c>
      <c r="D414" t="n">
        <v>14.5284</v>
      </c>
      <c r="E414" t="n">
        <v>6.88</v>
      </c>
      <c r="F414" t="n">
        <v>4.1</v>
      </c>
      <c r="G414" t="n">
        <v>61.52</v>
      </c>
      <c r="H414" t="n">
        <v>1.13</v>
      </c>
      <c r="I414" t="n">
        <v>4</v>
      </c>
      <c r="J414" t="n">
        <v>236.81</v>
      </c>
      <c r="K414" t="n">
        <v>56.13</v>
      </c>
      <c r="L414" t="n">
        <v>15</v>
      </c>
      <c r="M414" t="n">
        <v>2</v>
      </c>
      <c r="N414" t="n">
        <v>55.68</v>
      </c>
      <c r="O414" t="n">
        <v>29440.33</v>
      </c>
      <c r="P414" t="n">
        <v>51.16</v>
      </c>
      <c r="Q414" t="n">
        <v>203.56</v>
      </c>
      <c r="R414" t="n">
        <v>15.98</v>
      </c>
      <c r="S414" t="n">
        <v>13.05</v>
      </c>
      <c r="T414" t="n">
        <v>1172.9</v>
      </c>
      <c r="U414" t="n">
        <v>0.82</v>
      </c>
      <c r="V414" t="n">
        <v>0.91</v>
      </c>
      <c r="W414" t="n">
        <v>0.06</v>
      </c>
      <c r="X414" t="n">
        <v>0.06</v>
      </c>
      <c r="Y414" t="n">
        <v>1</v>
      </c>
      <c r="Z414" t="n">
        <v>10</v>
      </c>
    </row>
    <row r="415">
      <c r="A415" t="n">
        <v>57</v>
      </c>
      <c r="B415" t="n">
        <v>110</v>
      </c>
      <c r="C415" t="inlineStr">
        <is>
          <t xml:space="preserve">CONCLUIDO	</t>
        </is>
      </c>
      <c r="D415" t="n">
        <v>14.5273</v>
      </c>
      <c r="E415" t="n">
        <v>6.88</v>
      </c>
      <c r="F415" t="n">
        <v>4.1</v>
      </c>
      <c r="G415" t="n">
        <v>61.53</v>
      </c>
      <c r="H415" t="n">
        <v>1.14</v>
      </c>
      <c r="I415" t="n">
        <v>4</v>
      </c>
      <c r="J415" t="n">
        <v>237.24</v>
      </c>
      <c r="K415" t="n">
        <v>56.13</v>
      </c>
      <c r="L415" t="n">
        <v>15.25</v>
      </c>
      <c r="M415" t="n">
        <v>2</v>
      </c>
      <c r="N415" t="n">
        <v>55.86</v>
      </c>
      <c r="O415" t="n">
        <v>29493.67</v>
      </c>
      <c r="P415" t="n">
        <v>50.74</v>
      </c>
      <c r="Q415" t="n">
        <v>203.56</v>
      </c>
      <c r="R415" t="n">
        <v>15.99</v>
      </c>
      <c r="S415" t="n">
        <v>13.05</v>
      </c>
      <c r="T415" t="n">
        <v>1177.88</v>
      </c>
      <c r="U415" t="n">
        <v>0.82</v>
      </c>
      <c r="V415" t="n">
        <v>0.91</v>
      </c>
      <c r="W415" t="n">
        <v>0.06</v>
      </c>
      <c r="X415" t="n">
        <v>0.06</v>
      </c>
      <c r="Y415" t="n">
        <v>1</v>
      </c>
      <c r="Z415" t="n">
        <v>10</v>
      </c>
    </row>
    <row r="416">
      <c r="A416" t="n">
        <v>58</v>
      </c>
      <c r="B416" t="n">
        <v>110</v>
      </c>
      <c r="C416" t="inlineStr">
        <is>
          <t xml:space="preserve">CONCLUIDO	</t>
        </is>
      </c>
      <c r="D416" t="n">
        <v>14.5261</v>
      </c>
      <c r="E416" t="n">
        <v>6.88</v>
      </c>
      <c r="F416" t="n">
        <v>4.1</v>
      </c>
      <c r="G416" t="n">
        <v>61.54</v>
      </c>
      <c r="H416" t="n">
        <v>1.16</v>
      </c>
      <c r="I416" t="n">
        <v>4</v>
      </c>
      <c r="J416" t="n">
        <v>237.67</v>
      </c>
      <c r="K416" t="n">
        <v>56.13</v>
      </c>
      <c r="L416" t="n">
        <v>15.5</v>
      </c>
      <c r="M416" t="n">
        <v>2</v>
      </c>
      <c r="N416" t="n">
        <v>56.05</v>
      </c>
      <c r="O416" t="n">
        <v>29547.07</v>
      </c>
      <c r="P416" t="n">
        <v>50.48</v>
      </c>
      <c r="Q416" t="n">
        <v>203.56</v>
      </c>
      <c r="R416" t="n">
        <v>15.97</v>
      </c>
      <c r="S416" t="n">
        <v>13.05</v>
      </c>
      <c r="T416" t="n">
        <v>1171.37</v>
      </c>
      <c r="U416" t="n">
        <v>0.82</v>
      </c>
      <c r="V416" t="n">
        <v>0.91</v>
      </c>
      <c r="W416" t="n">
        <v>0.06</v>
      </c>
      <c r="X416" t="n">
        <v>0.06</v>
      </c>
      <c r="Y416" t="n">
        <v>1</v>
      </c>
      <c r="Z416" t="n">
        <v>10</v>
      </c>
    </row>
    <row r="417">
      <c r="A417" t="n">
        <v>59</v>
      </c>
      <c r="B417" t="n">
        <v>110</v>
      </c>
      <c r="C417" t="inlineStr">
        <is>
          <t xml:space="preserve">CONCLUIDO	</t>
        </is>
      </c>
      <c r="D417" t="n">
        <v>14.5261</v>
      </c>
      <c r="E417" t="n">
        <v>6.88</v>
      </c>
      <c r="F417" t="n">
        <v>4.1</v>
      </c>
      <c r="G417" t="n">
        <v>61.54</v>
      </c>
      <c r="H417" t="n">
        <v>1.18</v>
      </c>
      <c r="I417" t="n">
        <v>4</v>
      </c>
      <c r="J417" t="n">
        <v>238.11</v>
      </c>
      <c r="K417" t="n">
        <v>56.13</v>
      </c>
      <c r="L417" t="n">
        <v>15.75</v>
      </c>
      <c r="M417" t="n">
        <v>2</v>
      </c>
      <c r="N417" t="n">
        <v>56.23</v>
      </c>
      <c r="O417" t="n">
        <v>29600.54</v>
      </c>
      <c r="P417" t="n">
        <v>50.13</v>
      </c>
      <c r="Q417" t="n">
        <v>203.56</v>
      </c>
      <c r="R417" t="n">
        <v>15.98</v>
      </c>
      <c r="S417" t="n">
        <v>13.05</v>
      </c>
      <c r="T417" t="n">
        <v>1173.95</v>
      </c>
      <c r="U417" t="n">
        <v>0.82</v>
      </c>
      <c r="V417" t="n">
        <v>0.91</v>
      </c>
      <c r="W417" t="n">
        <v>0.06</v>
      </c>
      <c r="X417" t="n">
        <v>0.06</v>
      </c>
      <c r="Y417" t="n">
        <v>1</v>
      </c>
      <c r="Z417" t="n">
        <v>10</v>
      </c>
    </row>
    <row r="418">
      <c r="A418" t="n">
        <v>60</v>
      </c>
      <c r="B418" t="n">
        <v>110</v>
      </c>
      <c r="C418" t="inlineStr">
        <is>
          <t xml:space="preserve">CONCLUIDO	</t>
        </is>
      </c>
      <c r="D418" t="n">
        <v>14.5402</v>
      </c>
      <c r="E418" t="n">
        <v>6.88</v>
      </c>
      <c r="F418" t="n">
        <v>4.1</v>
      </c>
      <c r="G418" t="n">
        <v>61.44</v>
      </c>
      <c r="H418" t="n">
        <v>1.19</v>
      </c>
      <c r="I418" t="n">
        <v>4</v>
      </c>
      <c r="J418" t="n">
        <v>238.54</v>
      </c>
      <c r="K418" t="n">
        <v>56.13</v>
      </c>
      <c r="L418" t="n">
        <v>16</v>
      </c>
      <c r="M418" t="n">
        <v>2</v>
      </c>
      <c r="N418" t="n">
        <v>56.41</v>
      </c>
      <c r="O418" t="n">
        <v>29654.08</v>
      </c>
      <c r="P418" t="n">
        <v>49.72</v>
      </c>
      <c r="Q418" t="n">
        <v>203.56</v>
      </c>
      <c r="R418" t="n">
        <v>15.69</v>
      </c>
      <c r="S418" t="n">
        <v>13.05</v>
      </c>
      <c r="T418" t="n">
        <v>1028.45</v>
      </c>
      <c r="U418" t="n">
        <v>0.83</v>
      </c>
      <c r="V418" t="n">
        <v>0.91</v>
      </c>
      <c r="W418" t="n">
        <v>0.06</v>
      </c>
      <c r="X418" t="n">
        <v>0.06</v>
      </c>
      <c r="Y418" t="n">
        <v>1</v>
      </c>
      <c r="Z418" t="n">
        <v>10</v>
      </c>
    </row>
    <row r="419">
      <c r="A419" t="n">
        <v>61</v>
      </c>
      <c r="B419" t="n">
        <v>110</v>
      </c>
      <c r="C419" t="inlineStr">
        <is>
          <t xml:space="preserve">CONCLUIDO	</t>
        </is>
      </c>
      <c r="D419" t="n">
        <v>14.5478</v>
      </c>
      <c r="E419" t="n">
        <v>6.87</v>
      </c>
      <c r="F419" t="n">
        <v>4.09</v>
      </c>
      <c r="G419" t="n">
        <v>61.38</v>
      </c>
      <c r="H419" t="n">
        <v>1.21</v>
      </c>
      <c r="I419" t="n">
        <v>4</v>
      </c>
      <c r="J419" t="n">
        <v>238.97</v>
      </c>
      <c r="K419" t="n">
        <v>56.13</v>
      </c>
      <c r="L419" t="n">
        <v>16.25</v>
      </c>
      <c r="M419" t="n">
        <v>2</v>
      </c>
      <c r="N419" t="n">
        <v>56.6</v>
      </c>
      <c r="O419" t="n">
        <v>29707.68</v>
      </c>
      <c r="P419" t="n">
        <v>49</v>
      </c>
      <c r="Q419" t="n">
        <v>203.56</v>
      </c>
      <c r="R419" t="n">
        <v>15.65</v>
      </c>
      <c r="S419" t="n">
        <v>13.05</v>
      </c>
      <c r="T419" t="n">
        <v>1010.64</v>
      </c>
      <c r="U419" t="n">
        <v>0.83</v>
      </c>
      <c r="V419" t="n">
        <v>0.91</v>
      </c>
      <c r="W419" t="n">
        <v>0.06</v>
      </c>
      <c r="X419" t="n">
        <v>0.05</v>
      </c>
      <c r="Y419" t="n">
        <v>1</v>
      </c>
      <c r="Z419" t="n">
        <v>10</v>
      </c>
    </row>
    <row r="420">
      <c r="A420" t="n">
        <v>62</v>
      </c>
      <c r="B420" t="n">
        <v>110</v>
      </c>
      <c r="C420" t="inlineStr">
        <is>
          <t xml:space="preserve">CONCLUIDO	</t>
        </is>
      </c>
      <c r="D420" t="n">
        <v>14.5237</v>
      </c>
      <c r="E420" t="n">
        <v>6.89</v>
      </c>
      <c r="F420" t="n">
        <v>4.1</v>
      </c>
      <c r="G420" t="n">
        <v>61.55</v>
      </c>
      <c r="H420" t="n">
        <v>1.23</v>
      </c>
      <c r="I420" t="n">
        <v>4</v>
      </c>
      <c r="J420" t="n">
        <v>239.41</v>
      </c>
      <c r="K420" t="n">
        <v>56.13</v>
      </c>
      <c r="L420" t="n">
        <v>16.5</v>
      </c>
      <c r="M420" t="n">
        <v>2</v>
      </c>
      <c r="N420" t="n">
        <v>56.78</v>
      </c>
      <c r="O420" t="n">
        <v>29761.35</v>
      </c>
      <c r="P420" t="n">
        <v>48.61</v>
      </c>
      <c r="Q420" t="n">
        <v>203.56</v>
      </c>
      <c r="R420" t="n">
        <v>16.05</v>
      </c>
      <c r="S420" t="n">
        <v>13.05</v>
      </c>
      <c r="T420" t="n">
        <v>1211.52</v>
      </c>
      <c r="U420" t="n">
        <v>0.8100000000000001</v>
      </c>
      <c r="V420" t="n">
        <v>0.91</v>
      </c>
      <c r="W420" t="n">
        <v>0.06</v>
      </c>
      <c r="X420" t="n">
        <v>0.06</v>
      </c>
      <c r="Y420" t="n">
        <v>1</v>
      </c>
      <c r="Z420" t="n">
        <v>10</v>
      </c>
    </row>
    <row r="421">
      <c r="A421" t="n">
        <v>63</v>
      </c>
      <c r="B421" t="n">
        <v>110</v>
      </c>
      <c r="C421" t="inlineStr">
        <is>
          <t xml:space="preserve">CONCLUIDO	</t>
        </is>
      </c>
      <c r="D421" t="n">
        <v>14.5214</v>
      </c>
      <c r="E421" t="n">
        <v>6.89</v>
      </c>
      <c r="F421" t="n">
        <v>4.1</v>
      </c>
      <c r="G421" t="n">
        <v>61.57</v>
      </c>
      <c r="H421" t="n">
        <v>1.24</v>
      </c>
      <c r="I421" t="n">
        <v>4</v>
      </c>
      <c r="J421" t="n">
        <v>239.85</v>
      </c>
      <c r="K421" t="n">
        <v>56.13</v>
      </c>
      <c r="L421" t="n">
        <v>16.75</v>
      </c>
      <c r="M421" t="n">
        <v>2</v>
      </c>
      <c r="N421" t="n">
        <v>56.97</v>
      </c>
      <c r="O421" t="n">
        <v>29815.09</v>
      </c>
      <c r="P421" t="n">
        <v>48.17</v>
      </c>
      <c r="Q421" t="n">
        <v>203.56</v>
      </c>
      <c r="R421" t="n">
        <v>16.09</v>
      </c>
      <c r="S421" t="n">
        <v>13.05</v>
      </c>
      <c r="T421" t="n">
        <v>1227.83</v>
      </c>
      <c r="U421" t="n">
        <v>0.8100000000000001</v>
      </c>
      <c r="V421" t="n">
        <v>0.91</v>
      </c>
      <c r="W421" t="n">
        <v>0.06</v>
      </c>
      <c r="X421" t="n">
        <v>0.06</v>
      </c>
      <c r="Y421" t="n">
        <v>1</v>
      </c>
      <c r="Z421" t="n">
        <v>10</v>
      </c>
    </row>
    <row r="422">
      <c r="A422" t="n">
        <v>64</v>
      </c>
      <c r="B422" t="n">
        <v>110</v>
      </c>
      <c r="C422" t="inlineStr">
        <is>
          <t xml:space="preserve">CONCLUIDO	</t>
        </is>
      </c>
      <c r="D422" t="n">
        <v>14.6634</v>
      </c>
      <c r="E422" t="n">
        <v>6.82</v>
      </c>
      <c r="F422" t="n">
        <v>4.08</v>
      </c>
      <c r="G422" t="n">
        <v>81.61</v>
      </c>
      <c r="H422" t="n">
        <v>1.26</v>
      </c>
      <c r="I422" t="n">
        <v>3</v>
      </c>
      <c r="J422" t="n">
        <v>240.28</v>
      </c>
      <c r="K422" t="n">
        <v>56.13</v>
      </c>
      <c r="L422" t="n">
        <v>17</v>
      </c>
      <c r="M422" t="n">
        <v>1</v>
      </c>
      <c r="N422" t="n">
        <v>57.16</v>
      </c>
      <c r="O422" t="n">
        <v>29869.01</v>
      </c>
      <c r="P422" t="n">
        <v>47.43</v>
      </c>
      <c r="Q422" t="n">
        <v>203.56</v>
      </c>
      <c r="R422" t="n">
        <v>15.25</v>
      </c>
      <c r="S422" t="n">
        <v>13.05</v>
      </c>
      <c r="T422" t="n">
        <v>817.03</v>
      </c>
      <c r="U422" t="n">
        <v>0.86</v>
      </c>
      <c r="V422" t="n">
        <v>0.92</v>
      </c>
      <c r="W422" t="n">
        <v>0.06</v>
      </c>
      <c r="X422" t="n">
        <v>0.04</v>
      </c>
      <c r="Y422" t="n">
        <v>1</v>
      </c>
      <c r="Z422" t="n">
        <v>10</v>
      </c>
    </row>
    <row r="423">
      <c r="A423" t="n">
        <v>65</v>
      </c>
      <c r="B423" t="n">
        <v>110</v>
      </c>
      <c r="C423" t="inlineStr">
        <is>
          <t xml:space="preserve">CONCLUIDO	</t>
        </is>
      </c>
      <c r="D423" t="n">
        <v>14.6783</v>
      </c>
      <c r="E423" t="n">
        <v>6.81</v>
      </c>
      <c r="F423" t="n">
        <v>4.07</v>
      </c>
      <c r="G423" t="n">
        <v>81.47</v>
      </c>
      <c r="H423" t="n">
        <v>1.27</v>
      </c>
      <c r="I423" t="n">
        <v>3</v>
      </c>
      <c r="J423" t="n">
        <v>240.72</v>
      </c>
      <c r="K423" t="n">
        <v>56.13</v>
      </c>
      <c r="L423" t="n">
        <v>17.25</v>
      </c>
      <c r="M423" t="n">
        <v>1</v>
      </c>
      <c r="N423" t="n">
        <v>57.34</v>
      </c>
      <c r="O423" t="n">
        <v>29922.88</v>
      </c>
      <c r="P423" t="n">
        <v>47.57</v>
      </c>
      <c r="Q423" t="n">
        <v>203.56</v>
      </c>
      <c r="R423" t="n">
        <v>15</v>
      </c>
      <c r="S423" t="n">
        <v>13.05</v>
      </c>
      <c r="T423" t="n">
        <v>689.17</v>
      </c>
      <c r="U423" t="n">
        <v>0.87</v>
      </c>
      <c r="V423" t="n">
        <v>0.92</v>
      </c>
      <c r="W423" t="n">
        <v>0.06</v>
      </c>
      <c r="X423" t="n">
        <v>0.03</v>
      </c>
      <c r="Y423" t="n">
        <v>1</v>
      </c>
      <c r="Z423" t="n">
        <v>10</v>
      </c>
    </row>
    <row r="424">
      <c r="A424" t="n">
        <v>66</v>
      </c>
      <c r="B424" t="n">
        <v>110</v>
      </c>
      <c r="C424" t="inlineStr">
        <is>
          <t xml:space="preserve">CONCLUIDO	</t>
        </is>
      </c>
      <c r="D424" t="n">
        <v>14.6873</v>
      </c>
      <c r="E424" t="n">
        <v>6.81</v>
      </c>
      <c r="F424" t="n">
        <v>4.07</v>
      </c>
      <c r="G424" t="n">
        <v>81.38</v>
      </c>
      <c r="H424" t="n">
        <v>1.29</v>
      </c>
      <c r="I424" t="n">
        <v>3</v>
      </c>
      <c r="J424" t="n">
        <v>241.16</v>
      </c>
      <c r="K424" t="n">
        <v>56.13</v>
      </c>
      <c r="L424" t="n">
        <v>17.5</v>
      </c>
      <c r="M424" t="n">
        <v>1</v>
      </c>
      <c r="N424" t="n">
        <v>57.53</v>
      </c>
      <c r="O424" t="n">
        <v>29976.82</v>
      </c>
      <c r="P424" t="n">
        <v>47.64</v>
      </c>
      <c r="Q424" t="n">
        <v>203.56</v>
      </c>
      <c r="R424" t="n">
        <v>14.85</v>
      </c>
      <c r="S424" t="n">
        <v>13.05</v>
      </c>
      <c r="T424" t="n">
        <v>615.24</v>
      </c>
      <c r="U424" t="n">
        <v>0.88</v>
      </c>
      <c r="V424" t="n">
        <v>0.92</v>
      </c>
      <c r="W424" t="n">
        <v>0.06</v>
      </c>
      <c r="X424" t="n">
        <v>0.03</v>
      </c>
      <c r="Y424" t="n">
        <v>1</v>
      </c>
      <c r="Z424" t="n">
        <v>10</v>
      </c>
    </row>
    <row r="425">
      <c r="A425" t="n">
        <v>67</v>
      </c>
      <c r="B425" t="n">
        <v>110</v>
      </c>
      <c r="C425" t="inlineStr">
        <is>
          <t xml:space="preserve">CONCLUIDO	</t>
        </is>
      </c>
      <c r="D425" t="n">
        <v>14.6855</v>
      </c>
      <c r="E425" t="n">
        <v>6.81</v>
      </c>
      <c r="F425" t="n">
        <v>4.07</v>
      </c>
      <c r="G425" t="n">
        <v>81.40000000000001</v>
      </c>
      <c r="H425" t="n">
        <v>1.31</v>
      </c>
      <c r="I425" t="n">
        <v>3</v>
      </c>
      <c r="J425" t="n">
        <v>241.59</v>
      </c>
      <c r="K425" t="n">
        <v>56.13</v>
      </c>
      <c r="L425" t="n">
        <v>17.75</v>
      </c>
      <c r="M425" t="n">
        <v>0</v>
      </c>
      <c r="N425" t="n">
        <v>57.72</v>
      </c>
      <c r="O425" t="n">
        <v>30030.83</v>
      </c>
      <c r="P425" t="n">
        <v>47.66</v>
      </c>
      <c r="Q425" t="n">
        <v>203.56</v>
      </c>
      <c r="R425" t="n">
        <v>14.87</v>
      </c>
      <c r="S425" t="n">
        <v>13.05</v>
      </c>
      <c r="T425" t="n">
        <v>625.35</v>
      </c>
      <c r="U425" t="n">
        <v>0.88</v>
      </c>
      <c r="V425" t="n">
        <v>0.92</v>
      </c>
      <c r="W425" t="n">
        <v>0.06</v>
      </c>
      <c r="X425" t="n">
        <v>0.03</v>
      </c>
      <c r="Y425" t="n">
        <v>1</v>
      </c>
      <c r="Z425" t="n">
        <v>10</v>
      </c>
    </row>
    <row r="426">
      <c r="A426" t="n">
        <v>0</v>
      </c>
      <c r="B426" t="n">
        <v>150</v>
      </c>
      <c r="C426" t="inlineStr">
        <is>
          <t xml:space="preserve">CONCLUIDO	</t>
        </is>
      </c>
      <c r="D426" t="n">
        <v>7.9381</v>
      </c>
      <c r="E426" t="n">
        <v>12.6</v>
      </c>
      <c r="F426" t="n">
        <v>5.54</v>
      </c>
      <c r="G426" t="n">
        <v>4.56</v>
      </c>
      <c r="H426" t="n">
        <v>0.06</v>
      </c>
      <c r="I426" t="n">
        <v>73</v>
      </c>
      <c r="J426" t="n">
        <v>296.65</v>
      </c>
      <c r="K426" t="n">
        <v>61.82</v>
      </c>
      <c r="L426" t="n">
        <v>1</v>
      </c>
      <c r="M426" t="n">
        <v>71</v>
      </c>
      <c r="N426" t="n">
        <v>83.83</v>
      </c>
      <c r="O426" t="n">
        <v>36821.52</v>
      </c>
      <c r="P426" t="n">
        <v>100.36</v>
      </c>
      <c r="Q426" t="n">
        <v>203.61</v>
      </c>
      <c r="R426" t="n">
        <v>61.1</v>
      </c>
      <c r="S426" t="n">
        <v>13.05</v>
      </c>
      <c r="T426" t="n">
        <v>23392.36</v>
      </c>
      <c r="U426" t="n">
        <v>0.21</v>
      </c>
      <c r="V426" t="n">
        <v>0.67</v>
      </c>
      <c r="W426" t="n">
        <v>0.17</v>
      </c>
      <c r="X426" t="n">
        <v>1.5</v>
      </c>
      <c r="Y426" t="n">
        <v>1</v>
      </c>
      <c r="Z426" t="n">
        <v>10</v>
      </c>
    </row>
    <row r="427">
      <c r="A427" t="n">
        <v>1</v>
      </c>
      <c r="B427" t="n">
        <v>150</v>
      </c>
      <c r="C427" t="inlineStr">
        <is>
          <t xml:space="preserve">CONCLUIDO	</t>
        </is>
      </c>
      <c r="D427" t="n">
        <v>8.9177</v>
      </c>
      <c r="E427" t="n">
        <v>11.21</v>
      </c>
      <c r="F427" t="n">
        <v>5.16</v>
      </c>
      <c r="G427" t="n">
        <v>5.63</v>
      </c>
      <c r="H427" t="n">
        <v>0.07000000000000001</v>
      </c>
      <c r="I427" t="n">
        <v>55</v>
      </c>
      <c r="J427" t="n">
        <v>297.17</v>
      </c>
      <c r="K427" t="n">
        <v>61.82</v>
      </c>
      <c r="L427" t="n">
        <v>1.25</v>
      </c>
      <c r="M427" t="n">
        <v>53</v>
      </c>
      <c r="N427" t="n">
        <v>84.09999999999999</v>
      </c>
      <c r="O427" t="n">
        <v>36885.7</v>
      </c>
      <c r="P427" t="n">
        <v>93.27</v>
      </c>
      <c r="Q427" t="n">
        <v>203.76</v>
      </c>
      <c r="R427" t="n">
        <v>49.2</v>
      </c>
      <c r="S427" t="n">
        <v>13.05</v>
      </c>
      <c r="T427" t="n">
        <v>17531.37</v>
      </c>
      <c r="U427" t="n">
        <v>0.27</v>
      </c>
      <c r="V427" t="n">
        <v>0.72</v>
      </c>
      <c r="W427" t="n">
        <v>0.14</v>
      </c>
      <c r="X427" t="n">
        <v>1.12</v>
      </c>
      <c r="Y427" t="n">
        <v>1</v>
      </c>
      <c r="Z427" t="n">
        <v>10</v>
      </c>
    </row>
    <row r="428">
      <c r="A428" t="n">
        <v>2</v>
      </c>
      <c r="B428" t="n">
        <v>150</v>
      </c>
      <c r="C428" t="inlineStr">
        <is>
          <t xml:space="preserve">CONCLUIDO	</t>
        </is>
      </c>
      <c r="D428" t="n">
        <v>9.6455</v>
      </c>
      <c r="E428" t="n">
        <v>10.37</v>
      </c>
      <c r="F428" t="n">
        <v>4.93</v>
      </c>
      <c r="G428" t="n">
        <v>6.72</v>
      </c>
      <c r="H428" t="n">
        <v>0.09</v>
      </c>
      <c r="I428" t="n">
        <v>44</v>
      </c>
      <c r="J428" t="n">
        <v>297.7</v>
      </c>
      <c r="K428" t="n">
        <v>61.82</v>
      </c>
      <c r="L428" t="n">
        <v>1.5</v>
      </c>
      <c r="M428" t="n">
        <v>42</v>
      </c>
      <c r="N428" t="n">
        <v>84.37</v>
      </c>
      <c r="O428" t="n">
        <v>36949.99</v>
      </c>
      <c r="P428" t="n">
        <v>88.89</v>
      </c>
      <c r="Q428" t="n">
        <v>203.6</v>
      </c>
      <c r="R428" t="n">
        <v>41.66</v>
      </c>
      <c r="S428" t="n">
        <v>13.05</v>
      </c>
      <c r="T428" t="n">
        <v>13815.65</v>
      </c>
      <c r="U428" t="n">
        <v>0.31</v>
      </c>
      <c r="V428" t="n">
        <v>0.76</v>
      </c>
      <c r="W428" t="n">
        <v>0.12</v>
      </c>
      <c r="X428" t="n">
        <v>0.88</v>
      </c>
      <c r="Y428" t="n">
        <v>1</v>
      </c>
      <c r="Z428" t="n">
        <v>10</v>
      </c>
    </row>
    <row r="429">
      <c r="A429" t="n">
        <v>3</v>
      </c>
      <c r="B429" t="n">
        <v>150</v>
      </c>
      <c r="C429" t="inlineStr">
        <is>
          <t xml:space="preserve">CONCLUIDO	</t>
        </is>
      </c>
      <c r="D429" t="n">
        <v>10.1609</v>
      </c>
      <c r="E429" t="n">
        <v>9.84</v>
      </c>
      <c r="F429" t="n">
        <v>4.79</v>
      </c>
      <c r="G429" t="n">
        <v>7.77</v>
      </c>
      <c r="H429" t="n">
        <v>0.1</v>
      </c>
      <c r="I429" t="n">
        <v>37</v>
      </c>
      <c r="J429" t="n">
        <v>298.22</v>
      </c>
      <c r="K429" t="n">
        <v>61.82</v>
      </c>
      <c r="L429" t="n">
        <v>1.75</v>
      </c>
      <c r="M429" t="n">
        <v>35</v>
      </c>
      <c r="N429" t="n">
        <v>84.65000000000001</v>
      </c>
      <c r="O429" t="n">
        <v>37014.39</v>
      </c>
      <c r="P429" t="n">
        <v>86.28</v>
      </c>
      <c r="Q429" t="n">
        <v>203.62</v>
      </c>
      <c r="R429" t="n">
        <v>37.51</v>
      </c>
      <c r="S429" t="n">
        <v>13.05</v>
      </c>
      <c r="T429" t="n">
        <v>11774.58</v>
      </c>
      <c r="U429" t="n">
        <v>0.35</v>
      </c>
      <c r="V429" t="n">
        <v>0.78</v>
      </c>
      <c r="W429" t="n">
        <v>0.11</v>
      </c>
      <c r="X429" t="n">
        <v>0.75</v>
      </c>
      <c r="Y429" t="n">
        <v>1</v>
      </c>
      <c r="Z429" t="n">
        <v>10</v>
      </c>
    </row>
    <row r="430">
      <c r="A430" t="n">
        <v>4</v>
      </c>
      <c r="B430" t="n">
        <v>150</v>
      </c>
      <c r="C430" t="inlineStr">
        <is>
          <t xml:space="preserve">CONCLUIDO	</t>
        </is>
      </c>
      <c r="D430" t="n">
        <v>10.672</v>
      </c>
      <c r="E430" t="n">
        <v>9.369999999999999</v>
      </c>
      <c r="F430" t="n">
        <v>4.65</v>
      </c>
      <c r="G430" t="n">
        <v>9</v>
      </c>
      <c r="H430" t="n">
        <v>0.12</v>
      </c>
      <c r="I430" t="n">
        <v>31</v>
      </c>
      <c r="J430" t="n">
        <v>298.74</v>
      </c>
      <c r="K430" t="n">
        <v>61.82</v>
      </c>
      <c r="L430" t="n">
        <v>2</v>
      </c>
      <c r="M430" t="n">
        <v>29</v>
      </c>
      <c r="N430" t="n">
        <v>84.92</v>
      </c>
      <c r="O430" t="n">
        <v>37078.91</v>
      </c>
      <c r="P430" t="n">
        <v>83.68000000000001</v>
      </c>
      <c r="Q430" t="n">
        <v>203.59</v>
      </c>
      <c r="R430" t="n">
        <v>33.04</v>
      </c>
      <c r="S430" t="n">
        <v>13.05</v>
      </c>
      <c r="T430" t="n">
        <v>9569.620000000001</v>
      </c>
      <c r="U430" t="n">
        <v>0.39</v>
      </c>
      <c r="V430" t="n">
        <v>0.8</v>
      </c>
      <c r="W430" t="n">
        <v>0.1</v>
      </c>
      <c r="X430" t="n">
        <v>0.61</v>
      </c>
      <c r="Y430" t="n">
        <v>1</v>
      </c>
      <c r="Z430" t="n">
        <v>10</v>
      </c>
    </row>
    <row r="431">
      <c r="A431" t="n">
        <v>5</v>
      </c>
      <c r="B431" t="n">
        <v>150</v>
      </c>
      <c r="C431" t="inlineStr">
        <is>
          <t xml:space="preserve">CONCLUIDO	</t>
        </is>
      </c>
      <c r="D431" t="n">
        <v>10.9449</v>
      </c>
      <c r="E431" t="n">
        <v>9.140000000000001</v>
      </c>
      <c r="F431" t="n">
        <v>4.58</v>
      </c>
      <c r="G431" t="n">
        <v>9.82</v>
      </c>
      <c r="H431" t="n">
        <v>0.13</v>
      </c>
      <c r="I431" t="n">
        <v>28</v>
      </c>
      <c r="J431" t="n">
        <v>299.26</v>
      </c>
      <c r="K431" t="n">
        <v>61.82</v>
      </c>
      <c r="L431" t="n">
        <v>2.25</v>
      </c>
      <c r="M431" t="n">
        <v>26</v>
      </c>
      <c r="N431" t="n">
        <v>85.19</v>
      </c>
      <c r="O431" t="n">
        <v>37143.54</v>
      </c>
      <c r="P431" t="n">
        <v>82.42</v>
      </c>
      <c r="Q431" t="n">
        <v>203.59</v>
      </c>
      <c r="R431" t="n">
        <v>30.95</v>
      </c>
      <c r="S431" t="n">
        <v>13.05</v>
      </c>
      <c r="T431" t="n">
        <v>8539.77</v>
      </c>
      <c r="U431" t="n">
        <v>0.42</v>
      </c>
      <c r="V431" t="n">
        <v>0.82</v>
      </c>
      <c r="W431" t="n">
        <v>0.1</v>
      </c>
      <c r="X431" t="n">
        <v>0.54</v>
      </c>
      <c r="Y431" t="n">
        <v>1</v>
      </c>
      <c r="Z431" t="n">
        <v>10</v>
      </c>
    </row>
    <row r="432">
      <c r="A432" t="n">
        <v>6</v>
      </c>
      <c r="B432" t="n">
        <v>150</v>
      </c>
      <c r="C432" t="inlineStr">
        <is>
          <t xml:space="preserve">CONCLUIDO	</t>
        </is>
      </c>
      <c r="D432" t="n">
        <v>11.2184</v>
      </c>
      <c r="E432" t="n">
        <v>8.91</v>
      </c>
      <c r="F432" t="n">
        <v>4.53</v>
      </c>
      <c r="G432" t="n">
        <v>10.87</v>
      </c>
      <c r="H432" t="n">
        <v>0.15</v>
      </c>
      <c r="I432" t="n">
        <v>25</v>
      </c>
      <c r="J432" t="n">
        <v>299.79</v>
      </c>
      <c r="K432" t="n">
        <v>61.82</v>
      </c>
      <c r="L432" t="n">
        <v>2.5</v>
      </c>
      <c r="M432" t="n">
        <v>23</v>
      </c>
      <c r="N432" t="n">
        <v>85.47</v>
      </c>
      <c r="O432" t="n">
        <v>37208.42</v>
      </c>
      <c r="P432" t="n">
        <v>81.23999999999999</v>
      </c>
      <c r="Q432" t="n">
        <v>203.56</v>
      </c>
      <c r="R432" t="n">
        <v>29.15</v>
      </c>
      <c r="S432" t="n">
        <v>13.05</v>
      </c>
      <c r="T432" t="n">
        <v>7656.55</v>
      </c>
      <c r="U432" t="n">
        <v>0.45</v>
      </c>
      <c r="V432" t="n">
        <v>0.83</v>
      </c>
      <c r="W432" t="n">
        <v>0.09</v>
      </c>
      <c r="X432" t="n">
        <v>0.49</v>
      </c>
      <c r="Y432" t="n">
        <v>1</v>
      </c>
      <c r="Z432" t="n">
        <v>10</v>
      </c>
    </row>
    <row r="433">
      <c r="A433" t="n">
        <v>7</v>
      </c>
      <c r="B433" t="n">
        <v>150</v>
      </c>
      <c r="C433" t="inlineStr">
        <is>
          <t xml:space="preserve">CONCLUIDO	</t>
        </is>
      </c>
      <c r="D433" t="n">
        <v>11.5255</v>
      </c>
      <c r="E433" t="n">
        <v>8.68</v>
      </c>
      <c r="F433" t="n">
        <v>4.46</v>
      </c>
      <c r="G433" t="n">
        <v>12.16</v>
      </c>
      <c r="H433" t="n">
        <v>0.16</v>
      </c>
      <c r="I433" t="n">
        <v>22</v>
      </c>
      <c r="J433" t="n">
        <v>300.32</v>
      </c>
      <c r="K433" t="n">
        <v>61.82</v>
      </c>
      <c r="L433" t="n">
        <v>2.75</v>
      </c>
      <c r="M433" t="n">
        <v>20</v>
      </c>
      <c r="N433" t="n">
        <v>85.73999999999999</v>
      </c>
      <c r="O433" t="n">
        <v>37273.29</v>
      </c>
      <c r="P433" t="n">
        <v>79.92</v>
      </c>
      <c r="Q433" t="n">
        <v>203.59</v>
      </c>
      <c r="R433" t="n">
        <v>26.95</v>
      </c>
      <c r="S433" t="n">
        <v>13.05</v>
      </c>
      <c r="T433" t="n">
        <v>6571.3</v>
      </c>
      <c r="U433" t="n">
        <v>0.48</v>
      </c>
      <c r="V433" t="n">
        <v>0.84</v>
      </c>
      <c r="W433" t="n">
        <v>0.09</v>
      </c>
      <c r="X433" t="n">
        <v>0.42</v>
      </c>
      <c r="Y433" t="n">
        <v>1</v>
      </c>
      <c r="Z433" t="n">
        <v>10</v>
      </c>
    </row>
    <row r="434">
      <c r="A434" t="n">
        <v>8</v>
      </c>
      <c r="B434" t="n">
        <v>150</v>
      </c>
      <c r="C434" t="inlineStr">
        <is>
          <t xml:space="preserve">CONCLUIDO	</t>
        </is>
      </c>
      <c r="D434" t="n">
        <v>11.7478</v>
      </c>
      <c r="E434" t="n">
        <v>8.51</v>
      </c>
      <c r="F434" t="n">
        <v>4.4</v>
      </c>
      <c r="G434" t="n">
        <v>13.21</v>
      </c>
      <c r="H434" t="n">
        <v>0.18</v>
      </c>
      <c r="I434" t="n">
        <v>20</v>
      </c>
      <c r="J434" t="n">
        <v>300.84</v>
      </c>
      <c r="K434" t="n">
        <v>61.82</v>
      </c>
      <c r="L434" t="n">
        <v>3</v>
      </c>
      <c r="M434" t="n">
        <v>18</v>
      </c>
      <c r="N434" t="n">
        <v>86.02</v>
      </c>
      <c r="O434" t="n">
        <v>37338.27</v>
      </c>
      <c r="P434" t="n">
        <v>78.87</v>
      </c>
      <c r="Q434" t="n">
        <v>203.61</v>
      </c>
      <c r="R434" t="n">
        <v>25.08</v>
      </c>
      <c r="S434" t="n">
        <v>13.05</v>
      </c>
      <c r="T434" t="n">
        <v>5645.13</v>
      </c>
      <c r="U434" t="n">
        <v>0.52</v>
      </c>
      <c r="V434" t="n">
        <v>0.85</v>
      </c>
      <c r="W434" t="n">
        <v>0.09</v>
      </c>
      <c r="X434" t="n">
        <v>0.36</v>
      </c>
      <c r="Y434" t="n">
        <v>1</v>
      </c>
      <c r="Z434" t="n">
        <v>10</v>
      </c>
    </row>
    <row r="435">
      <c r="A435" t="n">
        <v>9</v>
      </c>
      <c r="B435" t="n">
        <v>150</v>
      </c>
      <c r="C435" t="inlineStr">
        <is>
          <t xml:space="preserve">CONCLUIDO	</t>
        </is>
      </c>
      <c r="D435" t="n">
        <v>12.0309</v>
      </c>
      <c r="E435" t="n">
        <v>8.31</v>
      </c>
      <c r="F435" t="n">
        <v>4.31</v>
      </c>
      <c r="G435" t="n">
        <v>14.38</v>
      </c>
      <c r="H435" t="n">
        <v>0.19</v>
      </c>
      <c r="I435" t="n">
        <v>18</v>
      </c>
      <c r="J435" t="n">
        <v>301.37</v>
      </c>
      <c r="K435" t="n">
        <v>61.82</v>
      </c>
      <c r="L435" t="n">
        <v>3.25</v>
      </c>
      <c r="M435" t="n">
        <v>16</v>
      </c>
      <c r="N435" t="n">
        <v>86.3</v>
      </c>
      <c r="O435" t="n">
        <v>37403.38</v>
      </c>
      <c r="P435" t="n">
        <v>77.13</v>
      </c>
      <c r="Q435" t="n">
        <v>203.56</v>
      </c>
      <c r="R435" t="n">
        <v>22.57</v>
      </c>
      <c r="S435" t="n">
        <v>13.05</v>
      </c>
      <c r="T435" t="n">
        <v>4398.95</v>
      </c>
      <c r="U435" t="n">
        <v>0.58</v>
      </c>
      <c r="V435" t="n">
        <v>0.87</v>
      </c>
      <c r="W435" t="n">
        <v>0.07000000000000001</v>
      </c>
      <c r="X435" t="n">
        <v>0.27</v>
      </c>
      <c r="Y435" t="n">
        <v>1</v>
      </c>
      <c r="Z435" t="n">
        <v>10</v>
      </c>
    </row>
    <row r="436">
      <c r="A436" t="n">
        <v>10</v>
      </c>
      <c r="B436" t="n">
        <v>150</v>
      </c>
      <c r="C436" t="inlineStr">
        <is>
          <t xml:space="preserve">CONCLUIDO	</t>
        </is>
      </c>
      <c r="D436" t="n">
        <v>11.8906</v>
      </c>
      <c r="E436" t="n">
        <v>8.41</v>
      </c>
      <c r="F436" t="n">
        <v>4.41</v>
      </c>
      <c r="G436" t="n">
        <v>14.71</v>
      </c>
      <c r="H436" t="n">
        <v>0.21</v>
      </c>
      <c r="I436" t="n">
        <v>18</v>
      </c>
      <c r="J436" t="n">
        <v>301.9</v>
      </c>
      <c r="K436" t="n">
        <v>61.82</v>
      </c>
      <c r="L436" t="n">
        <v>3.5</v>
      </c>
      <c r="M436" t="n">
        <v>16</v>
      </c>
      <c r="N436" t="n">
        <v>86.58</v>
      </c>
      <c r="O436" t="n">
        <v>37468.6</v>
      </c>
      <c r="P436" t="n">
        <v>78.81</v>
      </c>
      <c r="Q436" t="n">
        <v>203.63</v>
      </c>
      <c r="R436" t="n">
        <v>25.69</v>
      </c>
      <c r="S436" t="n">
        <v>13.05</v>
      </c>
      <c r="T436" t="n">
        <v>5958.32</v>
      </c>
      <c r="U436" t="n">
        <v>0.51</v>
      </c>
      <c r="V436" t="n">
        <v>0.85</v>
      </c>
      <c r="W436" t="n">
        <v>0.09</v>
      </c>
      <c r="X436" t="n">
        <v>0.37</v>
      </c>
      <c r="Y436" t="n">
        <v>1</v>
      </c>
      <c r="Z436" t="n">
        <v>10</v>
      </c>
    </row>
    <row r="437">
      <c r="A437" t="n">
        <v>11</v>
      </c>
      <c r="B437" t="n">
        <v>150</v>
      </c>
      <c r="C437" t="inlineStr">
        <is>
          <t xml:space="preserve">CONCLUIDO	</t>
        </is>
      </c>
      <c r="D437" t="n">
        <v>12.1445</v>
      </c>
      <c r="E437" t="n">
        <v>8.23</v>
      </c>
      <c r="F437" t="n">
        <v>4.35</v>
      </c>
      <c r="G437" t="n">
        <v>16.31</v>
      </c>
      <c r="H437" t="n">
        <v>0.22</v>
      </c>
      <c r="I437" t="n">
        <v>16</v>
      </c>
      <c r="J437" t="n">
        <v>302.43</v>
      </c>
      <c r="K437" t="n">
        <v>61.82</v>
      </c>
      <c r="L437" t="n">
        <v>3.75</v>
      </c>
      <c r="M437" t="n">
        <v>14</v>
      </c>
      <c r="N437" t="n">
        <v>86.86</v>
      </c>
      <c r="O437" t="n">
        <v>37533.94</v>
      </c>
      <c r="P437" t="n">
        <v>77.56</v>
      </c>
      <c r="Q437" t="n">
        <v>203.56</v>
      </c>
      <c r="R437" t="n">
        <v>23.63</v>
      </c>
      <c r="S437" t="n">
        <v>13.05</v>
      </c>
      <c r="T437" t="n">
        <v>4940.9</v>
      </c>
      <c r="U437" t="n">
        <v>0.55</v>
      </c>
      <c r="V437" t="n">
        <v>0.86</v>
      </c>
      <c r="W437" t="n">
        <v>0.08</v>
      </c>
      <c r="X437" t="n">
        <v>0.31</v>
      </c>
      <c r="Y437" t="n">
        <v>1</v>
      </c>
      <c r="Z437" t="n">
        <v>10</v>
      </c>
    </row>
    <row r="438">
      <c r="A438" t="n">
        <v>12</v>
      </c>
      <c r="B438" t="n">
        <v>150</v>
      </c>
      <c r="C438" t="inlineStr">
        <is>
          <t xml:space="preserve">CONCLUIDO	</t>
        </is>
      </c>
      <c r="D438" t="n">
        <v>12.2612</v>
      </c>
      <c r="E438" t="n">
        <v>8.16</v>
      </c>
      <c r="F438" t="n">
        <v>4.33</v>
      </c>
      <c r="G438" t="n">
        <v>17.3</v>
      </c>
      <c r="H438" t="n">
        <v>0.24</v>
      </c>
      <c r="I438" t="n">
        <v>15</v>
      </c>
      <c r="J438" t="n">
        <v>302.96</v>
      </c>
      <c r="K438" t="n">
        <v>61.82</v>
      </c>
      <c r="L438" t="n">
        <v>4</v>
      </c>
      <c r="M438" t="n">
        <v>13</v>
      </c>
      <c r="N438" t="n">
        <v>87.14</v>
      </c>
      <c r="O438" t="n">
        <v>37599.4</v>
      </c>
      <c r="P438" t="n">
        <v>77.03</v>
      </c>
      <c r="Q438" t="n">
        <v>203.58</v>
      </c>
      <c r="R438" t="n">
        <v>22.98</v>
      </c>
      <c r="S438" t="n">
        <v>13.05</v>
      </c>
      <c r="T438" t="n">
        <v>4618.53</v>
      </c>
      <c r="U438" t="n">
        <v>0.57</v>
      </c>
      <c r="V438" t="n">
        <v>0.86</v>
      </c>
      <c r="W438" t="n">
        <v>0.08</v>
      </c>
      <c r="X438" t="n">
        <v>0.28</v>
      </c>
      <c r="Y438" t="n">
        <v>1</v>
      </c>
      <c r="Z438" t="n">
        <v>10</v>
      </c>
    </row>
    <row r="439">
      <c r="A439" t="n">
        <v>13</v>
      </c>
      <c r="B439" t="n">
        <v>150</v>
      </c>
      <c r="C439" t="inlineStr">
        <is>
          <t xml:space="preserve">CONCLUIDO	</t>
        </is>
      </c>
      <c r="D439" t="n">
        <v>12.3848</v>
      </c>
      <c r="E439" t="n">
        <v>8.07</v>
      </c>
      <c r="F439" t="n">
        <v>4.3</v>
      </c>
      <c r="G439" t="n">
        <v>18.43</v>
      </c>
      <c r="H439" t="n">
        <v>0.25</v>
      </c>
      <c r="I439" t="n">
        <v>14</v>
      </c>
      <c r="J439" t="n">
        <v>303.49</v>
      </c>
      <c r="K439" t="n">
        <v>61.82</v>
      </c>
      <c r="L439" t="n">
        <v>4.25</v>
      </c>
      <c r="M439" t="n">
        <v>12</v>
      </c>
      <c r="N439" t="n">
        <v>87.42</v>
      </c>
      <c r="O439" t="n">
        <v>37664.98</v>
      </c>
      <c r="P439" t="n">
        <v>76.52</v>
      </c>
      <c r="Q439" t="n">
        <v>203.56</v>
      </c>
      <c r="R439" t="n">
        <v>22.11</v>
      </c>
      <c r="S439" t="n">
        <v>13.05</v>
      </c>
      <c r="T439" t="n">
        <v>4188.83</v>
      </c>
      <c r="U439" t="n">
        <v>0.59</v>
      </c>
      <c r="V439" t="n">
        <v>0.87</v>
      </c>
      <c r="W439" t="n">
        <v>0.08</v>
      </c>
      <c r="X439" t="n">
        <v>0.26</v>
      </c>
      <c r="Y439" t="n">
        <v>1</v>
      </c>
      <c r="Z439" t="n">
        <v>10</v>
      </c>
    </row>
    <row r="440">
      <c r="A440" t="n">
        <v>14</v>
      </c>
      <c r="B440" t="n">
        <v>150</v>
      </c>
      <c r="C440" t="inlineStr">
        <is>
          <t xml:space="preserve">CONCLUIDO	</t>
        </is>
      </c>
      <c r="D440" t="n">
        <v>12.3669</v>
      </c>
      <c r="E440" t="n">
        <v>8.09</v>
      </c>
      <c r="F440" t="n">
        <v>4.31</v>
      </c>
      <c r="G440" t="n">
        <v>18.48</v>
      </c>
      <c r="H440" t="n">
        <v>0.26</v>
      </c>
      <c r="I440" t="n">
        <v>14</v>
      </c>
      <c r="J440" t="n">
        <v>304.03</v>
      </c>
      <c r="K440" t="n">
        <v>61.82</v>
      </c>
      <c r="L440" t="n">
        <v>4.5</v>
      </c>
      <c r="M440" t="n">
        <v>12</v>
      </c>
      <c r="N440" t="n">
        <v>87.7</v>
      </c>
      <c r="O440" t="n">
        <v>37730.68</v>
      </c>
      <c r="P440" t="n">
        <v>76.7</v>
      </c>
      <c r="Q440" t="n">
        <v>203.63</v>
      </c>
      <c r="R440" t="n">
        <v>22.44</v>
      </c>
      <c r="S440" t="n">
        <v>13.05</v>
      </c>
      <c r="T440" t="n">
        <v>4357.31</v>
      </c>
      <c r="U440" t="n">
        <v>0.58</v>
      </c>
      <c r="V440" t="n">
        <v>0.87</v>
      </c>
      <c r="W440" t="n">
        <v>0.08</v>
      </c>
      <c r="X440" t="n">
        <v>0.27</v>
      </c>
      <c r="Y440" t="n">
        <v>1</v>
      </c>
      <c r="Z440" t="n">
        <v>10</v>
      </c>
    </row>
    <row r="441">
      <c r="A441" t="n">
        <v>15</v>
      </c>
      <c r="B441" t="n">
        <v>150</v>
      </c>
      <c r="C441" t="inlineStr">
        <is>
          <t xml:space="preserve">CONCLUIDO	</t>
        </is>
      </c>
      <c r="D441" t="n">
        <v>12.4779</v>
      </c>
      <c r="E441" t="n">
        <v>8.01</v>
      </c>
      <c r="F441" t="n">
        <v>4.29</v>
      </c>
      <c r="G441" t="n">
        <v>19.82</v>
      </c>
      <c r="H441" t="n">
        <v>0.28</v>
      </c>
      <c r="I441" t="n">
        <v>13</v>
      </c>
      <c r="J441" t="n">
        <v>304.56</v>
      </c>
      <c r="K441" t="n">
        <v>61.82</v>
      </c>
      <c r="L441" t="n">
        <v>4.75</v>
      </c>
      <c r="M441" t="n">
        <v>11</v>
      </c>
      <c r="N441" t="n">
        <v>87.98999999999999</v>
      </c>
      <c r="O441" t="n">
        <v>37796.51</v>
      </c>
      <c r="P441" t="n">
        <v>76.25</v>
      </c>
      <c r="Q441" t="n">
        <v>203.59</v>
      </c>
      <c r="R441" t="n">
        <v>22.01</v>
      </c>
      <c r="S441" t="n">
        <v>13.05</v>
      </c>
      <c r="T441" t="n">
        <v>4147.42</v>
      </c>
      <c r="U441" t="n">
        <v>0.59</v>
      </c>
      <c r="V441" t="n">
        <v>0.87</v>
      </c>
      <c r="W441" t="n">
        <v>0.07000000000000001</v>
      </c>
      <c r="X441" t="n">
        <v>0.25</v>
      </c>
      <c r="Y441" t="n">
        <v>1</v>
      </c>
      <c r="Z441" t="n">
        <v>10</v>
      </c>
    </row>
    <row r="442">
      <c r="A442" t="n">
        <v>16</v>
      </c>
      <c r="B442" t="n">
        <v>150</v>
      </c>
      <c r="C442" t="inlineStr">
        <is>
          <t xml:space="preserve">CONCLUIDO	</t>
        </is>
      </c>
      <c r="D442" t="n">
        <v>12.6223</v>
      </c>
      <c r="E442" t="n">
        <v>7.92</v>
      </c>
      <c r="F442" t="n">
        <v>4.26</v>
      </c>
      <c r="G442" t="n">
        <v>21.29</v>
      </c>
      <c r="H442" t="n">
        <v>0.29</v>
      </c>
      <c r="I442" t="n">
        <v>12</v>
      </c>
      <c r="J442" t="n">
        <v>305.09</v>
      </c>
      <c r="K442" t="n">
        <v>61.82</v>
      </c>
      <c r="L442" t="n">
        <v>5</v>
      </c>
      <c r="M442" t="n">
        <v>10</v>
      </c>
      <c r="N442" t="n">
        <v>88.27</v>
      </c>
      <c r="O442" t="n">
        <v>37862.45</v>
      </c>
      <c r="P442" t="n">
        <v>75.56</v>
      </c>
      <c r="Q442" t="n">
        <v>203.62</v>
      </c>
      <c r="R442" t="n">
        <v>20.78</v>
      </c>
      <c r="S442" t="n">
        <v>13.05</v>
      </c>
      <c r="T442" t="n">
        <v>3534.54</v>
      </c>
      <c r="U442" t="n">
        <v>0.63</v>
      </c>
      <c r="V442" t="n">
        <v>0.88</v>
      </c>
      <c r="W442" t="n">
        <v>0.07000000000000001</v>
      </c>
      <c r="X442" t="n">
        <v>0.22</v>
      </c>
      <c r="Y442" t="n">
        <v>1</v>
      </c>
      <c r="Z442" t="n">
        <v>10</v>
      </c>
    </row>
    <row r="443">
      <c r="A443" t="n">
        <v>17</v>
      </c>
      <c r="B443" t="n">
        <v>150</v>
      </c>
      <c r="C443" t="inlineStr">
        <is>
          <t xml:space="preserve">CONCLUIDO	</t>
        </is>
      </c>
      <c r="D443" t="n">
        <v>12.6174</v>
      </c>
      <c r="E443" t="n">
        <v>7.93</v>
      </c>
      <c r="F443" t="n">
        <v>4.26</v>
      </c>
      <c r="G443" t="n">
        <v>21.31</v>
      </c>
      <c r="H443" t="n">
        <v>0.31</v>
      </c>
      <c r="I443" t="n">
        <v>12</v>
      </c>
      <c r="J443" t="n">
        <v>305.63</v>
      </c>
      <c r="K443" t="n">
        <v>61.82</v>
      </c>
      <c r="L443" t="n">
        <v>5.25</v>
      </c>
      <c r="M443" t="n">
        <v>10</v>
      </c>
      <c r="N443" t="n">
        <v>88.56</v>
      </c>
      <c r="O443" t="n">
        <v>37928.52</v>
      </c>
      <c r="P443" t="n">
        <v>75.51000000000001</v>
      </c>
      <c r="Q443" t="n">
        <v>203.56</v>
      </c>
      <c r="R443" t="n">
        <v>20.96</v>
      </c>
      <c r="S443" t="n">
        <v>13.05</v>
      </c>
      <c r="T443" t="n">
        <v>3623.17</v>
      </c>
      <c r="U443" t="n">
        <v>0.62</v>
      </c>
      <c r="V443" t="n">
        <v>0.88</v>
      </c>
      <c r="W443" t="n">
        <v>0.07000000000000001</v>
      </c>
      <c r="X443" t="n">
        <v>0.22</v>
      </c>
      <c r="Y443" t="n">
        <v>1</v>
      </c>
      <c r="Z443" t="n">
        <v>10</v>
      </c>
    </row>
    <row r="444">
      <c r="A444" t="n">
        <v>18</v>
      </c>
      <c r="B444" t="n">
        <v>150</v>
      </c>
      <c r="C444" t="inlineStr">
        <is>
          <t xml:space="preserve">CONCLUIDO	</t>
        </is>
      </c>
      <c r="D444" t="n">
        <v>12.7447</v>
      </c>
      <c r="E444" t="n">
        <v>7.85</v>
      </c>
      <c r="F444" t="n">
        <v>4.24</v>
      </c>
      <c r="G444" t="n">
        <v>23.12</v>
      </c>
      <c r="H444" t="n">
        <v>0.32</v>
      </c>
      <c r="I444" t="n">
        <v>11</v>
      </c>
      <c r="J444" t="n">
        <v>306.17</v>
      </c>
      <c r="K444" t="n">
        <v>61.82</v>
      </c>
      <c r="L444" t="n">
        <v>5.5</v>
      </c>
      <c r="M444" t="n">
        <v>9</v>
      </c>
      <c r="N444" t="n">
        <v>88.84</v>
      </c>
      <c r="O444" t="n">
        <v>37994.72</v>
      </c>
      <c r="P444" t="n">
        <v>74.97</v>
      </c>
      <c r="Q444" t="n">
        <v>203.56</v>
      </c>
      <c r="R444" t="n">
        <v>20.11</v>
      </c>
      <c r="S444" t="n">
        <v>13.05</v>
      </c>
      <c r="T444" t="n">
        <v>3202.83</v>
      </c>
      <c r="U444" t="n">
        <v>0.65</v>
      </c>
      <c r="V444" t="n">
        <v>0.88</v>
      </c>
      <c r="W444" t="n">
        <v>0.07000000000000001</v>
      </c>
      <c r="X444" t="n">
        <v>0.2</v>
      </c>
      <c r="Y444" t="n">
        <v>1</v>
      </c>
      <c r="Z444" t="n">
        <v>10</v>
      </c>
    </row>
    <row r="445">
      <c r="A445" t="n">
        <v>19</v>
      </c>
      <c r="B445" t="n">
        <v>150</v>
      </c>
      <c r="C445" t="inlineStr">
        <is>
          <t xml:space="preserve">CONCLUIDO	</t>
        </is>
      </c>
      <c r="D445" t="n">
        <v>12.738</v>
      </c>
      <c r="E445" t="n">
        <v>7.85</v>
      </c>
      <c r="F445" t="n">
        <v>4.24</v>
      </c>
      <c r="G445" t="n">
        <v>23.14</v>
      </c>
      <c r="H445" t="n">
        <v>0.33</v>
      </c>
      <c r="I445" t="n">
        <v>11</v>
      </c>
      <c r="J445" t="n">
        <v>306.7</v>
      </c>
      <c r="K445" t="n">
        <v>61.82</v>
      </c>
      <c r="L445" t="n">
        <v>5.75</v>
      </c>
      <c r="M445" t="n">
        <v>9</v>
      </c>
      <c r="N445" t="n">
        <v>89.13</v>
      </c>
      <c r="O445" t="n">
        <v>38061.04</v>
      </c>
      <c r="P445" t="n">
        <v>75.06999999999999</v>
      </c>
      <c r="Q445" t="n">
        <v>203.56</v>
      </c>
      <c r="R445" t="n">
        <v>20.28</v>
      </c>
      <c r="S445" t="n">
        <v>13.05</v>
      </c>
      <c r="T445" t="n">
        <v>3289</v>
      </c>
      <c r="U445" t="n">
        <v>0.64</v>
      </c>
      <c r="V445" t="n">
        <v>0.88</v>
      </c>
      <c r="W445" t="n">
        <v>0.07000000000000001</v>
      </c>
      <c r="X445" t="n">
        <v>0.2</v>
      </c>
      <c r="Y445" t="n">
        <v>1</v>
      </c>
      <c r="Z445" t="n">
        <v>10</v>
      </c>
    </row>
    <row r="446">
      <c r="A446" t="n">
        <v>20</v>
      </c>
      <c r="B446" t="n">
        <v>150</v>
      </c>
      <c r="C446" t="inlineStr">
        <is>
          <t xml:space="preserve">CONCLUIDO	</t>
        </is>
      </c>
      <c r="D446" t="n">
        <v>12.9023</v>
      </c>
      <c r="E446" t="n">
        <v>7.75</v>
      </c>
      <c r="F446" t="n">
        <v>4.2</v>
      </c>
      <c r="G446" t="n">
        <v>25.19</v>
      </c>
      <c r="H446" t="n">
        <v>0.35</v>
      </c>
      <c r="I446" t="n">
        <v>10</v>
      </c>
      <c r="J446" t="n">
        <v>307.24</v>
      </c>
      <c r="K446" t="n">
        <v>61.82</v>
      </c>
      <c r="L446" t="n">
        <v>6</v>
      </c>
      <c r="M446" t="n">
        <v>8</v>
      </c>
      <c r="N446" t="n">
        <v>89.42</v>
      </c>
      <c r="O446" t="n">
        <v>38127.48</v>
      </c>
      <c r="P446" t="n">
        <v>74.20999999999999</v>
      </c>
      <c r="Q446" t="n">
        <v>203.56</v>
      </c>
      <c r="R446" t="n">
        <v>18.72</v>
      </c>
      <c r="S446" t="n">
        <v>13.05</v>
      </c>
      <c r="T446" t="n">
        <v>2512.76</v>
      </c>
      <c r="U446" t="n">
        <v>0.7</v>
      </c>
      <c r="V446" t="n">
        <v>0.89</v>
      </c>
      <c r="W446" t="n">
        <v>0.07000000000000001</v>
      </c>
      <c r="X446" t="n">
        <v>0.16</v>
      </c>
      <c r="Y446" t="n">
        <v>1</v>
      </c>
      <c r="Z446" t="n">
        <v>10</v>
      </c>
    </row>
    <row r="447">
      <c r="A447" t="n">
        <v>21</v>
      </c>
      <c r="B447" t="n">
        <v>150</v>
      </c>
      <c r="C447" t="inlineStr">
        <is>
          <t xml:space="preserve">CONCLUIDO	</t>
        </is>
      </c>
      <c r="D447" t="n">
        <v>12.9162</v>
      </c>
      <c r="E447" t="n">
        <v>7.74</v>
      </c>
      <c r="F447" t="n">
        <v>4.19</v>
      </c>
      <c r="G447" t="n">
        <v>25.14</v>
      </c>
      <c r="H447" t="n">
        <v>0.36</v>
      </c>
      <c r="I447" t="n">
        <v>10</v>
      </c>
      <c r="J447" t="n">
        <v>307.78</v>
      </c>
      <c r="K447" t="n">
        <v>61.82</v>
      </c>
      <c r="L447" t="n">
        <v>6.25</v>
      </c>
      <c r="M447" t="n">
        <v>8</v>
      </c>
      <c r="N447" t="n">
        <v>89.70999999999999</v>
      </c>
      <c r="O447" t="n">
        <v>38194.05</v>
      </c>
      <c r="P447" t="n">
        <v>73.91</v>
      </c>
      <c r="Q447" t="n">
        <v>203.56</v>
      </c>
      <c r="R447" t="n">
        <v>18.64</v>
      </c>
      <c r="S447" t="n">
        <v>13.05</v>
      </c>
      <c r="T447" t="n">
        <v>2476.94</v>
      </c>
      <c r="U447" t="n">
        <v>0.7</v>
      </c>
      <c r="V447" t="n">
        <v>0.89</v>
      </c>
      <c r="W447" t="n">
        <v>0.07000000000000001</v>
      </c>
      <c r="X447" t="n">
        <v>0.15</v>
      </c>
      <c r="Y447" t="n">
        <v>1</v>
      </c>
      <c r="Z447" t="n">
        <v>10</v>
      </c>
    </row>
    <row r="448">
      <c r="A448" t="n">
        <v>22</v>
      </c>
      <c r="B448" t="n">
        <v>150</v>
      </c>
      <c r="C448" t="inlineStr">
        <is>
          <t xml:space="preserve">CONCLUIDO	</t>
        </is>
      </c>
      <c r="D448" t="n">
        <v>12.8178</v>
      </c>
      <c r="E448" t="n">
        <v>7.8</v>
      </c>
      <c r="F448" t="n">
        <v>4.25</v>
      </c>
      <c r="G448" t="n">
        <v>25.49</v>
      </c>
      <c r="H448" t="n">
        <v>0.38</v>
      </c>
      <c r="I448" t="n">
        <v>10</v>
      </c>
      <c r="J448" t="n">
        <v>308.32</v>
      </c>
      <c r="K448" t="n">
        <v>61.82</v>
      </c>
      <c r="L448" t="n">
        <v>6.5</v>
      </c>
      <c r="M448" t="n">
        <v>8</v>
      </c>
      <c r="N448" t="n">
        <v>90</v>
      </c>
      <c r="O448" t="n">
        <v>38260.74</v>
      </c>
      <c r="P448" t="n">
        <v>74.87</v>
      </c>
      <c r="Q448" t="n">
        <v>203.62</v>
      </c>
      <c r="R448" t="n">
        <v>20.64</v>
      </c>
      <c r="S448" t="n">
        <v>13.05</v>
      </c>
      <c r="T448" t="n">
        <v>3476.62</v>
      </c>
      <c r="U448" t="n">
        <v>0.63</v>
      </c>
      <c r="V448" t="n">
        <v>0.88</v>
      </c>
      <c r="W448" t="n">
        <v>0.07000000000000001</v>
      </c>
      <c r="X448" t="n">
        <v>0.21</v>
      </c>
      <c r="Y448" t="n">
        <v>1</v>
      </c>
      <c r="Z448" t="n">
        <v>10</v>
      </c>
    </row>
    <row r="449">
      <c r="A449" t="n">
        <v>23</v>
      </c>
      <c r="B449" t="n">
        <v>150</v>
      </c>
      <c r="C449" t="inlineStr">
        <is>
          <t xml:space="preserve">CONCLUIDO	</t>
        </is>
      </c>
      <c r="D449" t="n">
        <v>12.9945</v>
      </c>
      <c r="E449" t="n">
        <v>7.7</v>
      </c>
      <c r="F449" t="n">
        <v>4.2</v>
      </c>
      <c r="G449" t="n">
        <v>27.99</v>
      </c>
      <c r="H449" t="n">
        <v>0.39</v>
      </c>
      <c r="I449" t="n">
        <v>9</v>
      </c>
      <c r="J449" t="n">
        <v>308.86</v>
      </c>
      <c r="K449" t="n">
        <v>61.82</v>
      </c>
      <c r="L449" t="n">
        <v>6.75</v>
      </c>
      <c r="M449" t="n">
        <v>7</v>
      </c>
      <c r="N449" t="n">
        <v>90.29000000000001</v>
      </c>
      <c r="O449" t="n">
        <v>38327.57</v>
      </c>
      <c r="P449" t="n">
        <v>73.84</v>
      </c>
      <c r="Q449" t="n">
        <v>203.56</v>
      </c>
      <c r="R449" t="n">
        <v>18.97</v>
      </c>
      <c r="S449" t="n">
        <v>13.05</v>
      </c>
      <c r="T449" t="n">
        <v>2646.31</v>
      </c>
      <c r="U449" t="n">
        <v>0.6899999999999999</v>
      </c>
      <c r="V449" t="n">
        <v>0.89</v>
      </c>
      <c r="W449" t="n">
        <v>0.07000000000000001</v>
      </c>
      <c r="X449" t="n">
        <v>0.16</v>
      </c>
      <c r="Y449" t="n">
        <v>1</v>
      </c>
      <c r="Z449" t="n">
        <v>10</v>
      </c>
    </row>
    <row r="450">
      <c r="A450" t="n">
        <v>24</v>
      </c>
      <c r="B450" t="n">
        <v>150</v>
      </c>
      <c r="C450" t="inlineStr">
        <is>
          <t xml:space="preserve">CONCLUIDO	</t>
        </is>
      </c>
      <c r="D450" t="n">
        <v>12.9772</v>
      </c>
      <c r="E450" t="n">
        <v>7.71</v>
      </c>
      <c r="F450" t="n">
        <v>4.21</v>
      </c>
      <c r="G450" t="n">
        <v>28.06</v>
      </c>
      <c r="H450" t="n">
        <v>0.4</v>
      </c>
      <c r="I450" t="n">
        <v>9</v>
      </c>
      <c r="J450" t="n">
        <v>309.41</v>
      </c>
      <c r="K450" t="n">
        <v>61.82</v>
      </c>
      <c r="L450" t="n">
        <v>7</v>
      </c>
      <c r="M450" t="n">
        <v>7</v>
      </c>
      <c r="N450" t="n">
        <v>90.59</v>
      </c>
      <c r="O450" t="n">
        <v>38394.52</v>
      </c>
      <c r="P450" t="n">
        <v>74.15000000000001</v>
      </c>
      <c r="Q450" t="n">
        <v>203.59</v>
      </c>
      <c r="R450" t="n">
        <v>19.24</v>
      </c>
      <c r="S450" t="n">
        <v>13.05</v>
      </c>
      <c r="T450" t="n">
        <v>2778.77</v>
      </c>
      <c r="U450" t="n">
        <v>0.68</v>
      </c>
      <c r="V450" t="n">
        <v>0.89</v>
      </c>
      <c r="W450" t="n">
        <v>0.07000000000000001</v>
      </c>
      <c r="X450" t="n">
        <v>0.17</v>
      </c>
      <c r="Y450" t="n">
        <v>1</v>
      </c>
      <c r="Z450" t="n">
        <v>10</v>
      </c>
    </row>
    <row r="451">
      <c r="A451" t="n">
        <v>25</v>
      </c>
      <c r="B451" t="n">
        <v>150</v>
      </c>
      <c r="C451" t="inlineStr">
        <is>
          <t xml:space="preserve">CONCLUIDO	</t>
        </is>
      </c>
      <c r="D451" t="n">
        <v>12.9814</v>
      </c>
      <c r="E451" t="n">
        <v>7.7</v>
      </c>
      <c r="F451" t="n">
        <v>4.21</v>
      </c>
      <c r="G451" t="n">
        <v>28.04</v>
      </c>
      <c r="H451" t="n">
        <v>0.42</v>
      </c>
      <c r="I451" t="n">
        <v>9</v>
      </c>
      <c r="J451" t="n">
        <v>309.95</v>
      </c>
      <c r="K451" t="n">
        <v>61.82</v>
      </c>
      <c r="L451" t="n">
        <v>7.25</v>
      </c>
      <c r="M451" t="n">
        <v>7</v>
      </c>
      <c r="N451" t="n">
        <v>90.88</v>
      </c>
      <c r="O451" t="n">
        <v>38461.6</v>
      </c>
      <c r="P451" t="n">
        <v>73.90000000000001</v>
      </c>
      <c r="Q451" t="n">
        <v>203.56</v>
      </c>
      <c r="R451" t="n">
        <v>19.28</v>
      </c>
      <c r="S451" t="n">
        <v>13.05</v>
      </c>
      <c r="T451" t="n">
        <v>2800.27</v>
      </c>
      <c r="U451" t="n">
        <v>0.68</v>
      </c>
      <c r="V451" t="n">
        <v>0.89</v>
      </c>
      <c r="W451" t="n">
        <v>0.07000000000000001</v>
      </c>
      <c r="X451" t="n">
        <v>0.17</v>
      </c>
      <c r="Y451" t="n">
        <v>1</v>
      </c>
      <c r="Z451" t="n">
        <v>10</v>
      </c>
    </row>
    <row r="452">
      <c r="A452" t="n">
        <v>26</v>
      </c>
      <c r="B452" t="n">
        <v>150</v>
      </c>
      <c r="C452" t="inlineStr">
        <is>
          <t xml:space="preserve">CONCLUIDO	</t>
        </is>
      </c>
      <c r="D452" t="n">
        <v>13.1219</v>
      </c>
      <c r="E452" t="n">
        <v>7.62</v>
      </c>
      <c r="F452" t="n">
        <v>4.18</v>
      </c>
      <c r="G452" t="n">
        <v>31.34</v>
      </c>
      <c r="H452" t="n">
        <v>0.43</v>
      </c>
      <c r="I452" t="n">
        <v>8</v>
      </c>
      <c r="J452" t="n">
        <v>310.5</v>
      </c>
      <c r="K452" t="n">
        <v>61.82</v>
      </c>
      <c r="L452" t="n">
        <v>7.5</v>
      </c>
      <c r="M452" t="n">
        <v>6</v>
      </c>
      <c r="N452" t="n">
        <v>91.18000000000001</v>
      </c>
      <c r="O452" t="n">
        <v>38528.81</v>
      </c>
      <c r="P452" t="n">
        <v>73.27</v>
      </c>
      <c r="Q452" t="n">
        <v>203.56</v>
      </c>
      <c r="R452" t="n">
        <v>18.38</v>
      </c>
      <c r="S452" t="n">
        <v>13.05</v>
      </c>
      <c r="T452" t="n">
        <v>2357</v>
      </c>
      <c r="U452" t="n">
        <v>0.71</v>
      </c>
      <c r="V452" t="n">
        <v>0.89</v>
      </c>
      <c r="W452" t="n">
        <v>0.07000000000000001</v>
      </c>
      <c r="X452" t="n">
        <v>0.14</v>
      </c>
      <c r="Y452" t="n">
        <v>1</v>
      </c>
      <c r="Z452" t="n">
        <v>10</v>
      </c>
    </row>
    <row r="453">
      <c r="A453" t="n">
        <v>27</v>
      </c>
      <c r="B453" t="n">
        <v>150</v>
      </c>
      <c r="C453" t="inlineStr">
        <is>
          <t xml:space="preserve">CONCLUIDO	</t>
        </is>
      </c>
      <c r="D453" t="n">
        <v>13.1224</v>
      </c>
      <c r="E453" t="n">
        <v>7.62</v>
      </c>
      <c r="F453" t="n">
        <v>4.18</v>
      </c>
      <c r="G453" t="n">
        <v>31.34</v>
      </c>
      <c r="H453" t="n">
        <v>0.44</v>
      </c>
      <c r="I453" t="n">
        <v>8</v>
      </c>
      <c r="J453" t="n">
        <v>311.04</v>
      </c>
      <c r="K453" t="n">
        <v>61.82</v>
      </c>
      <c r="L453" t="n">
        <v>7.75</v>
      </c>
      <c r="M453" t="n">
        <v>6</v>
      </c>
      <c r="N453" t="n">
        <v>91.47</v>
      </c>
      <c r="O453" t="n">
        <v>38596.15</v>
      </c>
      <c r="P453" t="n">
        <v>73.33</v>
      </c>
      <c r="Q453" t="n">
        <v>203.56</v>
      </c>
      <c r="R453" t="n">
        <v>18.34</v>
      </c>
      <c r="S453" t="n">
        <v>13.05</v>
      </c>
      <c r="T453" t="n">
        <v>2333.41</v>
      </c>
      <c r="U453" t="n">
        <v>0.71</v>
      </c>
      <c r="V453" t="n">
        <v>0.89</v>
      </c>
      <c r="W453" t="n">
        <v>0.07000000000000001</v>
      </c>
      <c r="X453" t="n">
        <v>0.14</v>
      </c>
      <c r="Y453" t="n">
        <v>1</v>
      </c>
      <c r="Z453" t="n">
        <v>10</v>
      </c>
    </row>
    <row r="454">
      <c r="A454" t="n">
        <v>28</v>
      </c>
      <c r="B454" t="n">
        <v>150</v>
      </c>
      <c r="C454" t="inlineStr">
        <is>
          <t xml:space="preserve">CONCLUIDO	</t>
        </is>
      </c>
      <c r="D454" t="n">
        <v>13.1157</v>
      </c>
      <c r="E454" t="n">
        <v>7.62</v>
      </c>
      <c r="F454" t="n">
        <v>4.18</v>
      </c>
      <c r="G454" t="n">
        <v>31.37</v>
      </c>
      <c r="H454" t="n">
        <v>0.46</v>
      </c>
      <c r="I454" t="n">
        <v>8</v>
      </c>
      <c r="J454" t="n">
        <v>311.59</v>
      </c>
      <c r="K454" t="n">
        <v>61.82</v>
      </c>
      <c r="L454" t="n">
        <v>8</v>
      </c>
      <c r="M454" t="n">
        <v>6</v>
      </c>
      <c r="N454" t="n">
        <v>91.77</v>
      </c>
      <c r="O454" t="n">
        <v>38663.62</v>
      </c>
      <c r="P454" t="n">
        <v>73.26000000000001</v>
      </c>
      <c r="Q454" t="n">
        <v>203.6</v>
      </c>
      <c r="R454" t="n">
        <v>18.45</v>
      </c>
      <c r="S454" t="n">
        <v>13.05</v>
      </c>
      <c r="T454" t="n">
        <v>2388.98</v>
      </c>
      <c r="U454" t="n">
        <v>0.71</v>
      </c>
      <c r="V454" t="n">
        <v>0.89</v>
      </c>
      <c r="W454" t="n">
        <v>0.07000000000000001</v>
      </c>
      <c r="X454" t="n">
        <v>0.14</v>
      </c>
      <c r="Y454" t="n">
        <v>1</v>
      </c>
      <c r="Z454" t="n">
        <v>10</v>
      </c>
    </row>
    <row r="455">
      <c r="A455" t="n">
        <v>29</v>
      </c>
      <c r="B455" t="n">
        <v>150</v>
      </c>
      <c r="C455" t="inlineStr">
        <is>
          <t xml:space="preserve">CONCLUIDO	</t>
        </is>
      </c>
      <c r="D455" t="n">
        <v>13.1143</v>
      </c>
      <c r="E455" t="n">
        <v>7.63</v>
      </c>
      <c r="F455" t="n">
        <v>4.18</v>
      </c>
      <c r="G455" t="n">
        <v>31.38</v>
      </c>
      <c r="H455" t="n">
        <v>0.47</v>
      </c>
      <c r="I455" t="n">
        <v>8</v>
      </c>
      <c r="J455" t="n">
        <v>312.14</v>
      </c>
      <c r="K455" t="n">
        <v>61.82</v>
      </c>
      <c r="L455" t="n">
        <v>8.25</v>
      </c>
      <c r="M455" t="n">
        <v>6</v>
      </c>
      <c r="N455" t="n">
        <v>92.06999999999999</v>
      </c>
      <c r="O455" t="n">
        <v>38731.35</v>
      </c>
      <c r="P455" t="n">
        <v>73.13</v>
      </c>
      <c r="Q455" t="n">
        <v>203.56</v>
      </c>
      <c r="R455" t="n">
        <v>18.49</v>
      </c>
      <c r="S455" t="n">
        <v>13.05</v>
      </c>
      <c r="T455" t="n">
        <v>2409.6</v>
      </c>
      <c r="U455" t="n">
        <v>0.71</v>
      </c>
      <c r="V455" t="n">
        <v>0.89</v>
      </c>
      <c r="W455" t="n">
        <v>0.07000000000000001</v>
      </c>
      <c r="X455" t="n">
        <v>0.14</v>
      </c>
      <c r="Y455" t="n">
        <v>1</v>
      </c>
      <c r="Z455" t="n">
        <v>10</v>
      </c>
    </row>
    <row r="456">
      <c r="A456" t="n">
        <v>30</v>
      </c>
      <c r="B456" t="n">
        <v>150</v>
      </c>
      <c r="C456" t="inlineStr">
        <is>
          <t xml:space="preserve">CONCLUIDO	</t>
        </is>
      </c>
      <c r="D456" t="n">
        <v>13.1219</v>
      </c>
      <c r="E456" t="n">
        <v>7.62</v>
      </c>
      <c r="F456" t="n">
        <v>4.18</v>
      </c>
      <c r="G456" t="n">
        <v>31.34</v>
      </c>
      <c r="H456" t="n">
        <v>0.48</v>
      </c>
      <c r="I456" t="n">
        <v>8</v>
      </c>
      <c r="J456" t="n">
        <v>312.69</v>
      </c>
      <c r="K456" t="n">
        <v>61.82</v>
      </c>
      <c r="L456" t="n">
        <v>8.5</v>
      </c>
      <c r="M456" t="n">
        <v>6</v>
      </c>
      <c r="N456" t="n">
        <v>92.37</v>
      </c>
      <c r="O456" t="n">
        <v>38799.09</v>
      </c>
      <c r="P456" t="n">
        <v>72.89</v>
      </c>
      <c r="Q456" t="n">
        <v>203.59</v>
      </c>
      <c r="R456" t="n">
        <v>18.35</v>
      </c>
      <c r="S456" t="n">
        <v>13.05</v>
      </c>
      <c r="T456" t="n">
        <v>2338.62</v>
      </c>
      <c r="U456" t="n">
        <v>0.71</v>
      </c>
      <c r="V456" t="n">
        <v>0.89</v>
      </c>
      <c r="W456" t="n">
        <v>0.07000000000000001</v>
      </c>
      <c r="X456" t="n">
        <v>0.14</v>
      </c>
      <c r="Y456" t="n">
        <v>1</v>
      </c>
      <c r="Z456" t="n">
        <v>10</v>
      </c>
    </row>
    <row r="457">
      <c r="A457" t="n">
        <v>31</v>
      </c>
      <c r="B457" t="n">
        <v>150</v>
      </c>
      <c r="C457" t="inlineStr">
        <is>
          <t xml:space="preserve">CONCLUIDO	</t>
        </is>
      </c>
      <c r="D457" t="n">
        <v>13.2704</v>
      </c>
      <c r="E457" t="n">
        <v>7.54</v>
      </c>
      <c r="F457" t="n">
        <v>4.15</v>
      </c>
      <c r="G457" t="n">
        <v>35.57</v>
      </c>
      <c r="H457" t="n">
        <v>0.5</v>
      </c>
      <c r="I457" t="n">
        <v>7</v>
      </c>
      <c r="J457" t="n">
        <v>313.24</v>
      </c>
      <c r="K457" t="n">
        <v>61.82</v>
      </c>
      <c r="L457" t="n">
        <v>8.75</v>
      </c>
      <c r="M457" t="n">
        <v>5</v>
      </c>
      <c r="N457" t="n">
        <v>92.67</v>
      </c>
      <c r="O457" t="n">
        <v>38866.96</v>
      </c>
      <c r="P457" t="n">
        <v>72.28</v>
      </c>
      <c r="Q457" t="n">
        <v>203.56</v>
      </c>
      <c r="R457" t="n">
        <v>17.28</v>
      </c>
      <c r="S457" t="n">
        <v>13.05</v>
      </c>
      <c r="T457" t="n">
        <v>1812.06</v>
      </c>
      <c r="U457" t="n">
        <v>0.76</v>
      </c>
      <c r="V457" t="n">
        <v>0.9</v>
      </c>
      <c r="W457" t="n">
        <v>0.07000000000000001</v>
      </c>
      <c r="X457" t="n">
        <v>0.11</v>
      </c>
      <c r="Y457" t="n">
        <v>1</v>
      </c>
      <c r="Z457" t="n">
        <v>10</v>
      </c>
    </row>
    <row r="458">
      <c r="A458" t="n">
        <v>32</v>
      </c>
      <c r="B458" t="n">
        <v>150</v>
      </c>
      <c r="C458" t="inlineStr">
        <is>
          <t xml:space="preserve">CONCLUIDO	</t>
        </is>
      </c>
      <c r="D458" t="n">
        <v>13.3102</v>
      </c>
      <c r="E458" t="n">
        <v>7.51</v>
      </c>
      <c r="F458" t="n">
        <v>4.13</v>
      </c>
      <c r="G458" t="n">
        <v>35.37</v>
      </c>
      <c r="H458" t="n">
        <v>0.51</v>
      </c>
      <c r="I458" t="n">
        <v>7</v>
      </c>
      <c r="J458" t="n">
        <v>313.79</v>
      </c>
      <c r="K458" t="n">
        <v>61.82</v>
      </c>
      <c r="L458" t="n">
        <v>9</v>
      </c>
      <c r="M458" t="n">
        <v>5</v>
      </c>
      <c r="N458" t="n">
        <v>92.97</v>
      </c>
      <c r="O458" t="n">
        <v>38934.97</v>
      </c>
      <c r="P458" t="n">
        <v>71.84999999999999</v>
      </c>
      <c r="Q458" t="n">
        <v>203.56</v>
      </c>
      <c r="R458" t="n">
        <v>16.7</v>
      </c>
      <c r="S458" t="n">
        <v>13.05</v>
      </c>
      <c r="T458" t="n">
        <v>1521.1</v>
      </c>
      <c r="U458" t="n">
        <v>0.78</v>
      </c>
      <c r="V458" t="n">
        <v>0.91</v>
      </c>
      <c r="W458" t="n">
        <v>0.06</v>
      </c>
      <c r="X458" t="n">
        <v>0.09</v>
      </c>
      <c r="Y458" t="n">
        <v>1</v>
      </c>
      <c r="Z458" t="n">
        <v>10</v>
      </c>
    </row>
    <row r="459">
      <c r="A459" t="n">
        <v>33</v>
      </c>
      <c r="B459" t="n">
        <v>150</v>
      </c>
      <c r="C459" t="inlineStr">
        <is>
          <t xml:space="preserve">CONCLUIDO	</t>
        </is>
      </c>
      <c r="D459" t="n">
        <v>13.267</v>
      </c>
      <c r="E459" t="n">
        <v>7.54</v>
      </c>
      <c r="F459" t="n">
        <v>4.15</v>
      </c>
      <c r="G459" t="n">
        <v>35.58</v>
      </c>
      <c r="H459" t="n">
        <v>0.52</v>
      </c>
      <c r="I459" t="n">
        <v>7</v>
      </c>
      <c r="J459" t="n">
        <v>314.34</v>
      </c>
      <c r="K459" t="n">
        <v>61.82</v>
      </c>
      <c r="L459" t="n">
        <v>9.25</v>
      </c>
      <c r="M459" t="n">
        <v>5</v>
      </c>
      <c r="N459" t="n">
        <v>93.27</v>
      </c>
      <c r="O459" t="n">
        <v>39003.11</v>
      </c>
      <c r="P459" t="n">
        <v>72.26000000000001</v>
      </c>
      <c r="Q459" t="n">
        <v>203.56</v>
      </c>
      <c r="R459" t="n">
        <v>17.55</v>
      </c>
      <c r="S459" t="n">
        <v>13.05</v>
      </c>
      <c r="T459" t="n">
        <v>1943.13</v>
      </c>
      <c r="U459" t="n">
        <v>0.74</v>
      </c>
      <c r="V459" t="n">
        <v>0.9</v>
      </c>
      <c r="W459" t="n">
        <v>0.06</v>
      </c>
      <c r="X459" t="n">
        <v>0.11</v>
      </c>
      <c r="Y459" t="n">
        <v>1</v>
      </c>
      <c r="Z459" t="n">
        <v>10</v>
      </c>
    </row>
    <row r="460">
      <c r="A460" t="n">
        <v>34</v>
      </c>
      <c r="B460" t="n">
        <v>150</v>
      </c>
      <c r="C460" t="inlineStr">
        <is>
          <t xml:space="preserve">CONCLUIDO	</t>
        </is>
      </c>
      <c r="D460" t="n">
        <v>13.229</v>
      </c>
      <c r="E460" t="n">
        <v>7.56</v>
      </c>
      <c r="F460" t="n">
        <v>4.17</v>
      </c>
      <c r="G460" t="n">
        <v>35.77</v>
      </c>
      <c r="H460" t="n">
        <v>0.54</v>
      </c>
      <c r="I460" t="n">
        <v>7</v>
      </c>
      <c r="J460" t="n">
        <v>314.9</v>
      </c>
      <c r="K460" t="n">
        <v>61.82</v>
      </c>
      <c r="L460" t="n">
        <v>9.5</v>
      </c>
      <c r="M460" t="n">
        <v>5</v>
      </c>
      <c r="N460" t="n">
        <v>93.56999999999999</v>
      </c>
      <c r="O460" t="n">
        <v>39071.38</v>
      </c>
      <c r="P460" t="n">
        <v>72.63</v>
      </c>
      <c r="Q460" t="n">
        <v>203.56</v>
      </c>
      <c r="R460" t="n">
        <v>18.25</v>
      </c>
      <c r="S460" t="n">
        <v>13.05</v>
      </c>
      <c r="T460" t="n">
        <v>2295</v>
      </c>
      <c r="U460" t="n">
        <v>0.72</v>
      </c>
      <c r="V460" t="n">
        <v>0.9</v>
      </c>
      <c r="W460" t="n">
        <v>0.06</v>
      </c>
      <c r="X460" t="n">
        <v>0.13</v>
      </c>
      <c r="Y460" t="n">
        <v>1</v>
      </c>
      <c r="Z460" t="n">
        <v>10</v>
      </c>
    </row>
    <row r="461">
      <c r="A461" t="n">
        <v>35</v>
      </c>
      <c r="B461" t="n">
        <v>150</v>
      </c>
      <c r="C461" t="inlineStr">
        <is>
          <t xml:space="preserve">CONCLUIDO	</t>
        </is>
      </c>
      <c r="D461" t="n">
        <v>13.2489</v>
      </c>
      <c r="E461" t="n">
        <v>7.55</v>
      </c>
      <c r="F461" t="n">
        <v>4.16</v>
      </c>
      <c r="G461" t="n">
        <v>35.67</v>
      </c>
      <c r="H461" t="n">
        <v>0.55</v>
      </c>
      <c r="I461" t="n">
        <v>7</v>
      </c>
      <c r="J461" t="n">
        <v>315.45</v>
      </c>
      <c r="K461" t="n">
        <v>61.82</v>
      </c>
      <c r="L461" t="n">
        <v>9.75</v>
      </c>
      <c r="M461" t="n">
        <v>5</v>
      </c>
      <c r="N461" t="n">
        <v>93.88</v>
      </c>
      <c r="O461" t="n">
        <v>39139.8</v>
      </c>
      <c r="P461" t="n">
        <v>72.28</v>
      </c>
      <c r="Q461" t="n">
        <v>203.56</v>
      </c>
      <c r="R461" t="n">
        <v>17.83</v>
      </c>
      <c r="S461" t="n">
        <v>13.05</v>
      </c>
      <c r="T461" t="n">
        <v>2083.23</v>
      </c>
      <c r="U461" t="n">
        <v>0.73</v>
      </c>
      <c r="V461" t="n">
        <v>0.9</v>
      </c>
      <c r="W461" t="n">
        <v>0.07000000000000001</v>
      </c>
      <c r="X461" t="n">
        <v>0.12</v>
      </c>
      <c r="Y461" t="n">
        <v>1</v>
      </c>
      <c r="Z461" t="n">
        <v>10</v>
      </c>
    </row>
    <row r="462">
      <c r="A462" t="n">
        <v>36</v>
      </c>
      <c r="B462" t="n">
        <v>150</v>
      </c>
      <c r="C462" t="inlineStr">
        <is>
          <t xml:space="preserve">CONCLUIDO	</t>
        </is>
      </c>
      <c r="D462" t="n">
        <v>13.2406</v>
      </c>
      <c r="E462" t="n">
        <v>7.55</v>
      </c>
      <c r="F462" t="n">
        <v>4.17</v>
      </c>
      <c r="G462" t="n">
        <v>35.71</v>
      </c>
      <c r="H462" t="n">
        <v>0.5600000000000001</v>
      </c>
      <c r="I462" t="n">
        <v>7</v>
      </c>
      <c r="J462" t="n">
        <v>316.01</v>
      </c>
      <c r="K462" t="n">
        <v>61.82</v>
      </c>
      <c r="L462" t="n">
        <v>10</v>
      </c>
      <c r="M462" t="n">
        <v>5</v>
      </c>
      <c r="N462" t="n">
        <v>94.18000000000001</v>
      </c>
      <c r="O462" t="n">
        <v>39208.35</v>
      </c>
      <c r="P462" t="n">
        <v>72.16</v>
      </c>
      <c r="Q462" t="n">
        <v>203.56</v>
      </c>
      <c r="R462" t="n">
        <v>18.02</v>
      </c>
      <c r="S462" t="n">
        <v>13.05</v>
      </c>
      <c r="T462" t="n">
        <v>2179.02</v>
      </c>
      <c r="U462" t="n">
        <v>0.72</v>
      </c>
      <c r="V462" t="n">
        <v>0.9</v>
      </c>
      <c r="W462" t="n">
        <v>0.07000000000000001</v>
      </c>
      <c r="X462" t="n">
        <v>0.13</v>
      </c>
      <c r="Y462" t="n">
        <v>1</v>
      </c>
      <c r="Z462" t="n">
        <v>10</v>
      </c>
    </row>
    <row r="463">
      <c r="A463" t="n">
        <v>37</v>
      </c>
      <c r="B463" t="n">
        <v>150</v>
      </c>
      <c r="C463" t="inlineStr">
        <is>
          <t xml:space="preserve">CONCLUIDO	</t>
        </is>
      </c>
      <c r="D463" t="n">
        <v>13.3844</v>
      </c>
      <c r="E463" t="n">
        <v>7.47</v>
      </c>
      <c r="F463" t="n">
        <v>4.14</v>
      </c>
      <c r="G463" t="n">
        <v>41.41</v>
      </c>
      <c r="H463" t="n">
        <v>0.58</v>
      </c>
      <c r="I463" t="n">
        <v>6</v>
      </c>
      <c r="J463" t="n">
        <v>316.56</v>
      </c>
      <c r="K463" t="n">
        <v>61.82</v>
      </c>
      <c r="L463" t="n">
        <v>10.25</v>
      </c>
      <c r="M463" t="n">
        <v>4</v>
      </c>
      <c r="N463" t="n">
        <v>94.48999999999999</v>
      </c>
      <c r="O463" t="n">
        <v>39277.04</v>
      </c>
      <c r="P463" t="n">
        <v>71.48999999999999</v>
      </c>
      <c r="Q463" t="n">
        <v>203.56</v>
      </c>
      <c r="R463" t="n">
        <v>17.13</v>
      </c>
      <c r="S463" t="n">
        <v>13.05</v>
      </c>
      <c r="T463" t="n">
        <v>1738.42</v>
      </c>
      <c r="U463" t="n">
        <v>0.76</v>
      </c>
      <c r="V463" t="n">
        <v>0.9</v>
      </c>
      <c r="W463" t="n">
        <v>0.06</v>
      </c>
      <c r="X463" t="n">
        <v>0.1</v>
      </c>
      <c r="Y463" t="n">
        <v>1</v>
      </c>
      <c r="Z463" t="n">
        <v>10</v>
      </c>
    </row>
    <row r="464">
      <c r="A464" t="n">
        <v>38</v>
      </c>
      <c r="B464" t="n">
        <v>150</v>
      </c>
      <c r="C464" t="inlineStr">
        <is>
          <t xml:space="preserve">CONCLUIDO	</t>
        </is>
      </c>
      <c r="D464" t="n">
        <v>13.3829</v>
      </c>
      <c r="E464" t="n">
        <v>7.47</v>
      </c>
      <c r="F464" t="n">
        <v>4.14</v>
      </c>
      <c r="G464" t="n">
        <v>41.42</v>
      </c>
      <c r="H464" t="n">
        <v>0.59</v>
      </c>
      <c r="I464" t="n">
        <v>6</v>
      </c>
      <c r="J464" t="n">
        <v>317.12</v>
      </c>
      <c r="K464" t="n">
        <v>61.82</v>
      </c>
      <c r="L464" t="n">
        <v>10.5</v>
      </c>
      <c r="M464" t="n">
        <v>4</v>
      </c>
      <c r="N464" t="n">
        <v>94.8</v>
      </c>
      <c r="O464" t="n">
        <v>39345.87</v>
      </c>
      <c r="P464" t="n">
        <v>71.5</v>
      </c>
      <c r="Q464" t="n">
        <v>203.59</v>
      </c>
      <c r="R464" t="n">
        <v>17.14</v>
      </c>
      <c r="S464" t="n">
        <v>13.05</v>
      </c>
      <c r="T464" t="n">
        <v>1745.26</v>
      </c>
      <c r="U464" t="n">
        <v>0.76</v>
      </c>
      <c r="V464" t="n">
        <v>0.9</v>
      </c>
      <c r="W464" t="n">
        <v>0.06</v>
      </c>
      <c r="X464" t="n">
        <v>0.1</v>
      </c>
      <c r="Y464" t="n">
        <v>1</v>
      </c>
      <c r="Z464" t="n">
        <v>10</v>
      </c>
    </row>
    <row r="465">
      <c r="A465" t="n">
        <v>39</v>
      </c>
      <c r="B465" t="n">
        <v>150</v>
      </c>
      <c r="C465" t="inlineStr">
        <is>
          <t xml:space="preserve">CONCLUIDO	</t>
        </is>
      </c>
      <c r="D465" t="n">
        <v>13.3874</v>
      </c>
      <c r="E465" t="n">
        <v>7.47</v>
      </c>
      <c r="F465" t="n">
        <v>4.14</v>
      </c>
      <c r="G465" t="n">
        <v>41.39</v>
      </c>
      <c r="H465" t="n">
        <v>0.6</v>
      </c>
      <c r="I465" t="n">
        <v>6</v>
      </c>
      <c r="J465" t="n">
        <v>317.68</v>
      </c>
      <c r="K465" t="n">
        <v>61.82</v>
      </c>
      <c r="L465" t="n">
        <v>10.75</v>
      </c>
      <c r="M465" t="n">
        <v>4</v>
      </c>
      <c r="N465" t="n">
        <v>95.11</v>
      </c>
      <c r="O465" t="n">
        <v>39414.84</v>
      </c>
      <c r="P465" t="n">
        <v>71.55</v>
      </c>
      <c r="Q465" t="n">
        <v>203.56</v>
      </c>
      <c r="R465" t="n">
        <v>17.1</v>
      </c>
      <c r="S465" t="n">
        <v>13.05</v>
      </c>
      <c r="T465" t="n">
        <v>1726.43</v>
      </c>
      <c r="U465" t="n">
        <v>0.76</v>
      </c>
      <c r="V465" t="n">
        <v>0.9</v>
      </c>
      <c r="W465" t="n">
        <v>0.06</v>
      </c>
      <c r="X465" t="n">
        <v>0.1</v>
      </c>
      <c r="Y465" t="n">
        <v>1</v>
      </c>
      <c r="Z465" t="n">
        <v>10</v>
      </c>
    </row>
    <row r="466">
      <c r="A466" t="n">
        <v>40</v>
      </c>
      <c r="B466" t="n">
        <v>150</v>
      </c>
      <c r="C466" t="inlineStr">
        <is>
          <t xml:space="preserve">CONCLUIDO	</t>
        </is>
      </c>
      <c r="D466" t="n">
        <v>13.3904</v>
      </c>
      <c r="E466" t="n">
        <v>7.47</v>
      </c>
      <c r="F466" t="n">
        <v>4.14</v>
      </c>
      <c r="G466" t="n">
        <v>41.38</v>
      </c>
      <c r="H466" t="n">
        <v>0.62</v>
      </c>
      <c r="I466" t="n">
        <v>6</v>
      </c>
      <c r="J466" t="n">
        <v>318.24</v>
      </c>
      <c r="K466" t="n">
        <v>61.82</v>
      </c>
      <c r="L466" t="n">
        <v>11</v>
      </c>
      <c r="M466" t="n">
        <v>4</v>
      </c>
      <c r="N466" t="n">
        <v>95.42</v>
      </c>
      <c r="O466" t="n">
        <v>39483.95</v>
      </c>
      <c r="P466" t="n">
        <v>71.5</v>
      </c>
      <c r="Q466" t="n">
        <v>203.56</v>
      </c>
      <c r="R466" t="n">
        <v>17.07</v>
      </c>
      <c r="S466" t="n">
        <v>13.05</v>
      </c>
      <c r="T466" t="n">
        <v>1708.33</v>
      </c>
      <c r="U466" t="n">
        <v>0.76</v>
      </c>
      <c r="V466" t="n">
        <v>0.9</v>
      </c>
      <c r="W466" t="n">
        <v>0.06</v>
      </c>
      <c r="X466" t="n">
        <v>0.1</v>
      </c>
      <c r="Y466" t="n">
        <v>1</v>
      </c>
      <c r="Z466" t="n">
        <v>10</v>
      </c>
    </row>
    <row r="467">
      <c r="A467" t="n">
        <v>41</v>
      </c>
      <c r="B467" t="n">
        <v>150</v>
      </c>
      <c r="C467" t="inlineStr">
        <is>
          <t xml:space="preserve">CONCLUIDO	</t>
        </is>
      </c>
      <c r="D467" t="n">
        <v>13.3889</v>
      </c>
      <c r="E467" t="n">
        <v>7.47</v>
      </c>
      <c r="F467" t="n">
        <v>4.14</v>
      </c>
      <c r="G467" t="n">
        <v>41.38</v>
      </c>
      <c r="H467" t="n">
        <v>0.63</v>
      </c>
      <c r="I467" t="n">
        <v>6</v>
      </c>
      <c r="J467" t="n">
        <v>318.8</v>
      </c>
      <c r="K467" t="n">
        <v>61.82</v>
      </c>
      <c r="L467" t="n">
        <v>11.25</v>
      </c>
      <c r="M467" t="n">
        <v>4</v>
      </c>
      <c r="N467" t="n">
        <v>95.73</v>
      </c>
      <c r="O467" t="n">
        <v>39553.2</v>
      </c>
      <c r="P467" t="n">
        <v>71.56999999999999</v>
      </c>
      <c r="Q467" t="n">
        <v>203.57</v>
      </c>
      <c r="R467" t="n">
        <v>17.05</v>
      </c>
      <c r="S467" t="n">
        <v>13.05</v>
      </c>
      <c r="T467" t="n">
        <v>1702.16</v>
      </c>
      <c r="U467" t="n">
        <v>0.77</v>
      </c>
      <c r="V467" t="n">
        <v>0.9</v>
      </c>
      <c r="W467" t="n">
        <v>0.06</v>
      </c>
      <c r="X467" t="n">
        <v>0.1</v>
      </c>
      <c r="Y467" t="n">
        <v>1</v>
      </c>
      <c r="Z467" t="n">
        <v>10</v>
      </c>
    </row>
    <row r="468">
      <c r="A468" t="n">
        <v>42</v>
      </c>
      <c r="B468" t="n">
        <v>150</v>
      </c>
      <c r="C468" t="inlineStr">
        <is>
          <t xml:space="preserve">CONCLUIDO	</t>
        </is>
      </c>
      <c r="D468" t="n">
        <v>13.3934</v>
      </c>
      <c r="E468" t="n">
        <v>7.47</v>
      </c>
      <c r="F468" t="n">
        <v>4.14</v>
      </c>
      <c r="G468" t="n">
        <v>41.36</v>
      </c>
      <c r="H468" t="n">
        <v>0.64</v>
      </c>
      <c r="I468" t="n">
        <v>6</v>
      </c>
      <c r="J468" t="n">
        <v>319.36</v>
      </c>
      <c r="K468" t="n">
        <v>61.82</v>
      </c>
      <c r="L468" t="n">
        <v>11.5</v>
      </c>
      <c r="M468" t="n">
        <v>4</v>
      </c>
      <c r="N468" t="n">
        <v>96.04000000000001</v>
      </c>
      <c r="O468" t="n">
        <v>39622.59</v>
      </c>
      <c r="P468" t="n">
        <v>71.47</v>
      </c>
      <c r="Q468" t="n">
        <v>203.56</v>
      </c>
      <c r="R468" t="n">
        <v>16.92</v>
      </c>
      <c r="S468" t="n">
        <v>13.05</v>
      </c>
      <c r="T468" t="n">
        <v>1636.93</v>
      </c>
      <c r="U468" t="n">
        <v>0.77</v>
      </c>
      <c r="V468" t="n">
        <v>0.9</v>
      </c>
      <c r="W468" t="n">
        <v>0.07000000000000001</v>
      </c>
      <c r="X468" t="n">
        <v>0.1</v>
      </c>
      <c r="Y468" t="n">
        <v>1</v>
      </c>
      <c r="Z468" t="n">
        <v>10</v>
      </c>
    </row>
    <row r="469">
      <c r="A469" t="n">
        <v>43</v>
      </c>
      <c r="B469" t="n">
        <v>150</v>
      </c>
      <c r="C469" t="inlineStr">
        <is>
          <t xml:space="preserve">CONCLUIDO	</t>
        </is>
      </c>
      <c r="D469" t="n">
        <v>13.4238</v>
      </c>
      <c r="E469" t="n">
        <v>7.45</v>
      </c>
      <c r="F469" t="n">
        <v>4.12</v>
      </c>
      <c r="G469" t="n">
        <v>41.19</v>
      </c>
      <c r="H469" t="n">
        <v>0.65</v>
      </c>
      <c r="I469" t="n">
        <v>6</v>
      </c>
      <c r="J469" t="n">
        <v>319.93</v>
      </c>
      <c r="K469" t="n">
        <v>61.82</v>
      </c>
      <c r="L469" t="n">
        <v>11.75</v>
      </c>
      <c r="M469" t="n">
        <v>4</v>
      </c>
      <c r="N469" t="n">
        <v>96.36</v>
      </c>
      <c r="O469" t="n">
        <v>39692.13</v>
      </c>
      <c r="P469" t="n">
        <v>70.95</v>
      </c>
      <c r="Q469" t="n">
        <v>203.56</v>
      </c>
      <c r="R469" t="n">
        <v>16.41</v>
      </c>
      <c r="S469" t="n">
        <v>13.05</v>
      </c>
      <c r="T469" t="n">
        <v>1378.9</v>
      </c>
      <c r="U469" t="n">
        <v>0.8</v>
      </c>
      <c r="V469" t="n">
        <v>0.91</v>
      </c>
      <c r="W469" t="n">
        <v>0.06</v>
      </c>
      <c r="X469" t="n">
        <v>0.08</v>
      </c>
      <c r="Y469" t="n">
        <v>1</v>
      </c>
      <c r="Z469" t="n">
        <v>10</v>
      </c>
    </row>
    <row r="470">
      <c r="A470" t="n">
        <v>44</v>
      </c>
      <c r="B470" t="n">
        <v>150</v>
      </c>
      <c r="C470" t="inlineStr">
        <is>
          <t xml:space="preserve">CONCLUIDO	</t>
        </is>
      </c>
      <c r="D470" t="n">
        <v>13.4073</v>
      </c>
      <c r="E470" t="n">
        <v>7.46</v>
      </c>
      <c r="F470" t="n">
        <v>4.13</v>
      </c>
      <c r="G470" t="n">
        <v>41.28</v>
      </c>
      <c r="H470" t="n">
        <v>0.67</v>
      </c>
      <c r="I470" t="n">
        <v>6</v>
      </c>
      <c r="J470" t="n">
        <v>320.49</v>
      </c>
      <c r="K470" t="n">
        <v>61.82</v>
      </c>
      <c r="L470" t="n">
        <v>12</v>
      </c>
      <c r="M470" t="n">
        <v>4</v>
      </c>
      <c r="N470" t="n">
        <v>96.67</v>
      </c>
      <c r="O470" t="n">
        <v>39761.81</v>
      </c>
      <c r="P470" t="n">
        <v>70.89</v>
      </c>
      <c r="Q470" t="n">
        <v>203.56</v>
      </c>
      <c r="R470" t="n">
        <v>16.8</v>
      </c>
      <c r="S470" t="n">
        <v>13.05</v>
      </c>
      <c r="T470" t="n">
        <v>1575.8</v>
      </c>
      <c r="U470" t="n">
        <v>0.78</v>
      </c>
      <c r="V470" t="n">
        <v>0.91</v>
      </c>
      <c r="W470" t="n">
        <v>0.06</v>
      </c>
      <c r="X470" t="n">
        <v>0.09</v>
      </c>
      <c r="Y470" t="n">
        <v>1</v>
      </c>
      <c r="Z470" t="n">
        <v>10</v>
      </c>
    </row>
    <row r="471">
      <c r="A471" t="n">
        <v>45</v>
      </c>
      <c r="B471" t="n">
        <v>150</v>
      </c>
      <c r="C471" t="inlineStr">
        <is>
          <t xml:space="preserve">CONCLUIDO	</t>
        </is>
      </c>
      <c r="D471" t="n">
        <v>13.3675</v>
      </c>
      <c r="E471" t="n">
        <v>7.48</v>
      </c>
      <c r="F471" t="n">
        <v>4.15</v>
      </c>
      <c r="G471" t="n">
        <v>41.5</v>
      </c>
      <c r="H471" t="n">
        <v>0.68</v>
      </c>
      <c r="I471" t="n">
        <v>6</v>
      </c>
      <c r="J471" t="n">
        <v>321.06</v>
      </c>
      <c r="K471" t="n">
        <v>61.82</v>
      </c>
      <c r="L471" t="n">
        <v>12.25</v>
      </c>
      <c r="M471" t="n">
        <v>4</v>
      </c>
      <c r="N471" t="n">
        <v>96.98999999999999</v>
      </c>
      <c r="O471" t="n">
        <v>39831.64</v>
      </c>
      <c r="P471" t="n">
        <v>71.20999999999999</v>
      </c>
      <c r="Q471" t="n">
        <v>203.57</v>
      </c>
      <c r="R471" t="n">
        <v>17.59</v>
      </c>
      <c r="S471" t="n">
        <v>13.05</v>
      </c>
      <c r="T471" t="n">
        <v>1967.74</v>
      </c>
      <c r="U471" t="n">
        <v>0.74</v>
      </c>
      <c r="V471" t="n">
        <v>0.9</v>
      </c>
      <c r="W471" t="n">
        <v>0.06</v>
      </c>
      <c r="X471" t="n">
        <v>0.11</v>
      </c>
      <c r="Y471" t="n">
        <v>1</v>
      </c>
      <c r="Z471" t="n">
        <v>10</v>
      </c>
    </row>
    <row r="472">
      <c r="A472" t="n">
        <v>46</v>
      </c>
      <c r="B472" t="n">
        <v>150</v>
      </c>
      <c r="C472" t="inlineStr">
        <is>
          <t xml:space="preserve">CONCLUIDO	</t>
        </is>
      </c>
      <c r="D472" t="n">
        <v>13.3705</v>
      </c>
      <c r="E472" t="n">
        <v>7.48</v>
      </c>
      <c r="F472" t="n">
        <v>4.15</v>
      </c>
      <c r="G472" t="n">
        <v>41.49</v>
      </c>
      <c r="H472" t="n">
        <v>0.6899999999999999</v>
      </c>
      <c r="I472" t="n">
        <v>6</v>
      </c>
      <c r="J472" t="n">
        <v>321.63</v>
      </c>
      <c r="K472" t="n">
        <v>61.82</v>
      </c>
      <c r="L472" t="n">
        <v>12.5</v>
      </c>
      <c r="M472" t="n">
        <v>4</v>
      </c>
      <c r="N472" t="n">
        <v>97.31</v>
      </c>
      <c r="O472" t="n">
        <v>39901.61</v>
      </c>
      <c r="P472" t="n">
        <v>70.95</v>
      </c>
      <c r="Q472" t="n">
        <v>203.58</v>
      </c>
      <c r="R472" t="n">
        <v>17.43</v>
      </c>
      <c r="S472" t="n">
        <v>13.05</v>
      </c>
      <c r="T472" t="n">
        <v>1890.42</v>
      </c>
      <c r="U472" t="n">
        <v>0.75</v>
      </c>
      <c r="V472" t="n">
        <v>0.9</v>
      </c>
      <c r="W472" t="n">
        <v>0.06</v>
      </c>
      <c r="X472" t="n">
        <v>0.11</v>
      </c>
      <c r="Y472" t="n">
        <v>1</v>
      </c>
      <c r="Z472" t="n">
        <v>10</v>
      </c>
    </row>
    <row r="473">
      <c r="A473" t="n">
        <v>47</v>
      </c>
      <c r="B473" t="n">
        <v>150</v>
      </c>
      <c r="C473" t="inlineStr">
        <is>
          <t xml:space="preserve">CONCLUIDO	</t>
        </is>
      </c>
      <c r="D473" t="n">
        <v>13.5313</v>
      </c>
      <c r="E473" t="n">
        <v>7.39</v>
      </c>
      <c r="F473" t="n">
        <v>4.12</v>
      </c>
      <c r="G473" t="n">
        <v>49.38</v>
      </c>
      <c r="H473" t="n">
        <v>0.71</v>
      </c>
      <c r="I473" t="n">
        <v>5</v>
      </c>
      <c r="J473" t="n">
        <v>322.2</v>
      </c>
      <c r="K473" t="n">
        <v>61.82</v>
      </c>
      <c r="L473" t="n">
        <v>12.75</v>
      </c>
      <c r="M473" t="n">
        <v>3</v>
      </c>
      <c r="N473" t="n">
        <v>97.62</v>
      </c>
      <c r="O473" t="n">
        <v>39971.73</v>
      </c>
      <c r="P473" t="n">
        <v>70.31</v>
      </c>
      <c r="Q473" t="n">
        <v>203.56</v>
      </c>
      <c r="R473" t="n">
        <v>16.38</v>
      </c>
      <c r="S473" t="n">
        <v>13.05</v>
      </c>
      <c r="T473" t="n">
        <v>1371.72</v>
      </c>
      <c r="U473" t="n">
        <v>0.8</v>
      </c>
      <c r="V473" t="n">
        <v>0.91</v>
      </c>
      <c r="W473" t="n">
        <v>0.06</v>
      </c>
      <c r="X473" t="n">
        <v>0.07000000000000001</v>
      </c>
      <c r="Y473" t="n">
        <v>1</v>
      </c>
      <c r="Z473" t="n">
        <v>10</v>
      </c>
    </row>
    <row r="474">
      <c r="A474" t="n">
        <v>48</v>
      </c>
      <c r="B474" t="n">
        <v>150</v>
      </c>
      <c r="C474" t="inlineStr">
        <is>
          <t xml:space="preserve">CONCLUIDO	</t>
        </is>
      </c>
      <c r="D474" t="n">
        <v>13.5267</v>
      </c>
      <c r="E474" t="n">
        <v>7.39</v>
      </c>
      <c r="F474" t="n">
        <v>4.12</v>
      </c>
      <c r="G474" t="n">
        <v>49.41</v>
      </c>
      <c r="H474" t="n">
        <v>0.72</v>
      </c>
      <c r="I474" t="n">
        <v>5</v>
      </c>
      <c r="J474" t="n">
        <v>322.77</v>
      </c>
      <c r="K474" t="n">
        <v>61.82</v>
      </c>
      <c r="L474" t="n">
        <v>13</v>
      </c>
      <c r="M474" t="n">
        <v>3</v>
      </c>
      <c r="N474" t="n">
        <v>97.94</v>
      </c>
      <c r="O474" t="n">
        <v>40042</v>
      </c>
      <c r="P474" t="n">
        <v>70.33</v>
      </c>
      <c r="Q474" t="n">
        <v>203.57</v>
      </c>
      <c r="R474" t="n">
        <v>16.45</v>
      </c>
      <c r="S474" t="n">
        <v>13.05</v>
      </c>
      <c r="T474" t="n">
        <v>1406.87</v>
      </c>
      <c r="U474" t="n">
        <v>0.79</v>
      </c>
      <c r="V474" t="n">
        <v>0.91</v>
      </c>
      <c r="W474" t="n">
        <v>0.06</v>
      </c>
      <c r="X474" t="n">
        <v>0.08</v>
      </c>
      <c r="Y474" t="n">
        <v>1</v>
      </c>
      <c r="Z474" t="n">
        <v>10</v>
      </c>
    </row>
    <row r="475">
      <c r="A475" t="n">
        <v>49</v>
      </c>
      <c r="B475" t="n">
        <v>150</v>
      </c>
      <c r="C475" t="inlineStr">
        <is>
          <t xml:space="preserve">CONCLUIDO	</t>
        </is>
      </c>
      <c r="D475" t="n">
        <v>13.511</v>
      </c>
      <c r="E475" t="n">
        <v>7.4</v>
      </c>
      <c r="F475" t="n">
        <v>4.13</v>
      </c>
      <c r="G475" t="n">
        <v>49.52</v>
      </c>
      <c r="H475" t="n">
        <v>0.73</v>
      </c>
      <c r="I475" t="n">
        <v>5</v>
      </c>
      <c r="J475" t="n">
        <v>323.34</v>
      </c>
      <c r="K475" t="n">
        <v>61.82</v>
      </c>
      <c r="L475" t="n">
        <v>13.25</v>
      </c>
      <c r="M475" t="n">
        <v>3</v>
      </c>
      <c r="N475" t="n">
        <v>98.27</v>
      </c>
      <c r="O475" t="n">
        <v>40112.54</v>
      </c>
      <c r="P475" t="n">
        <v>70.56999999999999</v>
      </c>
      <c r="Q475" t="n">
        <v>203.56</v>
      </c>
      <c r="R475" t="n">
        <v>16.7</v>
      </c>
      <c r="S475" t="n">
        <v>13.05</v>
      </c>
      <c r="T475" t="n">
        <v>1530.86</v>
      </c>
      <c r="U475" t="n">
        <v>0.78</v>
      </c>
      <c r="V475" t="n">
        <v>0.91</v>
      </c>
      <c r="W475" t="n">
        <v>0.06</v>
      </c>
      <c r="X475" t="n">
        <v>0.09</v>
      </c>
      <c r="Y475" t="n">
        <v>1</v>
      </c>
      <c r="Z475" t="n">
        <v>10</v>
      </c>
    </row>
    <row r="476">
      <c r="A476" t="n">
        <v>50</v>
      </c>
      <c r="B476" t="n">
        <v>150</v>
      </c>
      <c r="C476" t="inlineStr">
        <is>
          <t xml:space="preserve">CONCLUIDO	</t>
        </is>
      </c>
      <c r="D476" t="n">
        <v>13.5287</v>
      </c>
      <c r="E476" t="n">
        <v>7.39</v>
      </c>
      <c r="F476" t="n">
        <v>4.12</v>
      </c>
      <c r="G476" t="n">
        <v>49.4</v>
      </c>
      <c r="H476" t="n">
        <v>0.74</v>
      </c>
      <c r="I476" t="n">
        <v>5</v>
      </c>
      <c r="J476" t="n">
        <v>323.91</v>
      </c>
      <c r="K476" t="n">
        <v>61.82</v>
      </c>
      <c r="L476" t="n">
        <v>13.5</v>
      </c>
      <c r="M476" t="n">
        <v>3</v>
      </c>
      <c r="N476" t="n">
        <v>98.59</v>
      </c>
      <c r="O476" t="n">
        <v>40183.11</v>
      </c>
      <c r="P476" t="n">
        <v>70.58</v>
      </c>
      <c r="Q476" t="n">
        <v>203.56</v>
      </c>
      <c r="R476" t="n">
        <v>16.38</v>
      </c>
      <c r="S476" t="n">
        <v>13.05</v>
      </c>
      <c r="T476" t="n">
        <v>1371.91</v>
      </c>
      <c r="U476" t="n">
        <v>0.8</v>
      </c>
      <c r="V476" t="n">
        <v>0.91</v>
      </c>
      <c r="W476" t="n">
        <v>0.06</v>
      </c>
      <c r="X476" t="n">
        <v>0.08</v>
      </c>
      <c r="Y476" t="n">
        <v>1</v>
      </c>
      <c r="Z476" t="n">
        <v>10</v>
      </c>
    </row>
    <row r="477">
      <c r="A477" t="n">
        <v>51</v>
      </c>
      <c r="B477" t="n">
        <v>150</v>
      </c>
      <c r="C477" t="inlineStr">
        <is>
          <t xml:space="preserve">CONCLUIDO	</t>
        </is>
      </c>
      <c r="D477" t="n">
        <v>13.5287</v>
      </c>
      <c r="E477" t="n">
        <v>7.39</v>
      </c>
      <c r="F477" t="n">
        <v>4.12</v>
      </c>
      <c r="G477" t="n">
        <v>49.4</v>
      </c>
      <c r="H477" t="n">
        <v>0.76</v>
      </c>
      <c r="I477" t="n">
        <v>5</v>
      </c>
      <c r="J477" t="n">
        <v>324.48</v>
      </c>
      <c r="K477" t="n">
        <v>61.82</v>
      </c>
      <c r="L477" t="n">
        <v>13.75</v>
      </c>
      <c r="M477" t="n">
        <v>3</v>
      </c>
      <c r="N477" t="n">
        <v>98.91</v>
      </c>
      <c r="O477" t="n">
        <v>40253.84</v>
      </c>
      <c r="P477" t="n">
        <v>70.5</v>
      </c>
      <c r="Q477" t="n">
        <v>203.56</v>
      </c>
      <c r="R477" t="n">
        <v>16.42</v>
      </c>
      <c r="S477" t="n">
        <v>13.05</v>
      </c>
      <c r="T477" t="n">
        <v>1387.89</v>
      </c>
      <c r="U477" t="n">
        <v>0.79</v>
      </c>
      <c r="V477" t="n">
        <v>0.91</v>
      </c>
      <c r="W477" t="n">
        <v>0.06</v>
      </c>
      <c r="X477" t="n">
        <v>0.08</v>
      </c>
      <c r="Y477" t="n">
        <v>1</v>
      </c>
      <c r="Z477" t="n">
        <v>10</v>
      </c>
    </row>
    <row r="478">
      <c r="A478" t="n">
        <v>52</v>
      </c>
      <c r="B478" t="n">
        <v>150</v>
      </c>
      <c r="C478" t="inlineStr">
        <is>
          <t xml:space="preserve">CONCLUIDO	</t>
        </is>
      </c>
      <c r="D478" t="n">
        <v>13.5262</v>
      </c>
      <c r="E478" t="n">
        <v>7.39</v>
      </c>
      <c r="F478" t="n">
        <v>4.12</v>
      </c>
      <c r="G478" t="n">
        <v>49.42</v>
      </c>
      <c r="H478" t="n">
        <v>0.77</v>
      </c>
      <c r="I478" t="n">
        <v>5</v>
      </c>
      <c r="J478" t="n">
        <v>325.06</v>
      </c>
      <c r="K478" t="n">
        <v>61.82</v>
      </c>
      <c r="L478" t="n">
        <v>14</v>
      </c>
      <c r="M478" t="n">
        <v>3</v>
      </c>
      <c r="N478" t="n">
        <v>99.23999999999999</v>
      </c>
      <c r="O478" t="n">
        <v>40324.71</v>
      </c>
      <c r="P478" t="n">
        <v>70.54000000000001</v>
      </c>
      <c r="Q478" t="n">
        <v>203.56</v>
      </c>
      <c r="R478" t="n">
        <v>16.41</v>
      </c>
      <c r="S478" t="n">
        <v>13.05</v>
      </c>
      <c r="T478" t="n">
        <v>1383.05</v>
      </c>
      <c r="U478" t="n">
        <v>0.8</v>
      </c>
      <c r="V478" t="n">
        <v>0.91</v>
      </c>
      <c r="W478" t="n">
        <v>0.06</v>
      </c>
      <c r="X478" t="n">
        <v>0.08</v>
      </c>
      <c r="Y478" t="n">
        <v>1</v>
      </c>
      <c r="Z478" t="n">
        <v>10</v>
      </c>
    </row>
    <row r="479">
      <c r="A479" t="n">
        <v>53</v>
      </c>
      <c r="B479" t="n">
        <v>150</v>
      </c>
      <c r="C479" t="inlineStr">
        <is>
          <t xml:space="preserve">CONCLUIDO	</t>
        </is>
      </c>
      <c r="D479" t="n">
        <v>13.5415</v>
      </c>
      <c r="E479" t="n">
        <v>7.38</v>
      </c>
      <c r="F479" t="n">
        <v>4.11</v>
      </c>
      <c r="G479" t="n">
        <v>49.32</v>
      </c>
      <c r="H479" t="n">
        <v>0.78</v>
      </c>
      <c r="I479" t="n">
        <v>5</v>
      </c>
      <c r="J479" t="n">
        <v>325.63</v>
      </c>
      <c r="K479" t="n">
        <v>61.82</v>
      </c>
      <c r="L479" t="n">
        <v>14.25</v>
      </c>
      <c r="M479" t="n">
        <v>3</v>
      </c>
      <c r="N479" t="n">
        <v>99.56</v>
      </c>
      <c r="O479" t="n">
        <v>40395.74</v>
      </c>
      <c r="P479" t="n">
        <v>70.34999999999999</v>
      </c>
      <c r="Q479" t="n">
        <v>203.58</v>
      </c>
      <c r="R479" t="n">
        <v>16.09</v>
      </c>
      <c r="S479" t="n">
        <v>13.05</v>
      </c>
      <c r="T479" t="n">
        <v>1226.96</v>
      </c>
      <c r="U479" t="n">
        <v>0.8100000000000001</v>
      </c>
      <c r="V479" t="n">
        <v>0.91</v>
      </c>
      <c r="W479" t="n">
        <v>0.06</v>
      </c>
      <c r="X479" t="n">
        <v>0.07000000000000001</v>
      </c>
      <c r="Y479" t="n">
        <v>1</v>
      </c>
      <c r="Z479" t="n">
        <v>10</v>
      </c>
    </row>
    <row r="480">
      <c r="A480" t="n">
        <v>54</v>
      </c>
      <c r="B480" t="n">
        <v>150</v>
      </c>
      <c r="C480" t="inlineStr">
        <is>
          <t xml:space="preserve">CONCLUIDO	</t>
        </is>
      </c>
      <c r="D480" t="n">
        <v>13.5547</v>
      </c>
      <c r="E480" t="n">
        <v>7.38</v>
      </c>
      <c r="F480" t="n">
        <v>4.1</v>
      </c>
      <c r="G480" t="n">
        <v>49.23</v>
      </c>
      <c r="H480" t="n">
        <v>0.79</v>
      </c>
      <c r="I480" t="n">
        <v>5</v>
      </c>
      <c r="J480" t="n">
        <v>326.21</v>
      </c>
      <c r="K480" t="n">
        <v>61.82</v>
      </c>
      <c r="L480" t="n">
        <v>14.5</v>
      </c>
      <c r="M480" t="n">
        <v>3</v>
      </c>
      <c r="N480" t="n">
        <v>99.89</v>
      </c>
      <c r="O480" t="n">
        <v>40466.92</v>
      </c>
      <c r="P480" t="n">
        <v>70.11</v>
      </c>
      <c r="Q480" t="n">
        <v>203.56</v>
      </c>
      <c r="R480" t="n">
        <v>15.91</v>
      </c>
      <c r="S480" t="n">
        <v>13.05</v>
      </c>
      <c r="T480" t="n">
        <v>1134.15</v>
      </c>
      <c r="U480" t="n">
        <v>0.82</v>
      </c>
      <c r="V480" t="n">
        <v>0.91</v>
      </c>
      <c r="W480" t="n">
        <v>0.06</v>
      </c>
      <c r="X480" t="n">
        <v>0.06</v>
      </c>
      <c r="Y480" t="n">
        <v>1</v>
      </c>
      <c r="Z480" t="n">
        <v>10</v>
      </c>
    </row>
    <row r="481">
      <c r="A481" t="n">
        <v>55</v>
      </c>
      <c r="B481" t="n">
        <v>150</v>
      </c>
      <c r="C481" t="inlineStr">
        <is>
          <t xml:space="preserve">CONCLUIDO	</t>
        </is>
      </c>
      <c r="D481" t="n">
        <v>13.545</v>
      </c>
      <c r="E481" t="n">
        <v>7.38</v>
      </c>
      <c r="F481" t="n">
        <v>4.11</v>
      </c>
      <c r="G481" t="n">
        <v>49.29</v>
      </c>
      <c r="H481" t="n">
        <v>0.8</v>
      </c>
      <c r="I481" t="n">
        <v>5</v>
      </c>
      <c r="J481" t="n">
        <v>326.79</v>
      </c>
      <c r="K481" t="n">
        <v>61.82</v>
      </c>
      <c r="L481" t="n">
        <v>14.75</v>
      </c>
      <c r="M481" t="n">
        <v>3</v>
      </c>
      <c r="N481" t="n">
        <v>100.22</v>
      </c>
      <c r="O481" t="n">
        <v>40538.25</v>
      </c>
      <c r="P481" t="n">
        <v>70.17</v>
      </c>
      <c r="Q481" t="n">
        <v>203.56</v>
      </c>
      <c r="R481" t="n">
        <v>16.16</v>
      </c>
      <c r="S481" t="n">
        <v>13.05</v>
      </c>
      <c r="T481" t="n">
        <v>1261.53</v>
      </c>
      <c r="U481" t="n">
        <v>0.8100000000000001</v>
      </c>
      <c r="V481" t="n">
        <v>0.91</v>
      </c>
      <c r="W481" t="n">
        <v>0.06</v>
      </c>
      <c r="X481" t="n">
        <v>0.07000000000000001</v>
      </c>
      <c r="Y481" t="n">
        <v>1</v>
      </c>
      <c r="Z481" t="n">
        <v>10</v>
      </c>
    </row>
    <row r="482">
      <c r="A482" t="n">
        <v>56</v>
      </c>
      <c r="B482" t="n">
        <v>150</v>
      </c>
      <c r="C482" t="inlineStr">
        <is>
          <t xml:space="preserve">CONCLUIDO	</t>
        </is>
      </c>
      <c r="D482" t="n">
        <v>13.515</v>
      </c>
      <c r="E482" t="n">
        <v>7.4</v>
      </c>
      <c r="F482" t="n">
        <v>4.12</v>
      </c>
      <c r="G482" t="n">
        <v>49.49</v>
      </c>
      <c r="H482" t="n">
        <v>0.82</v>
      </c>
      <c r="I482" t="n">
        <v>5</v>
      </c>
      <c r="J482" t="n">
        <v>327.37</v>
      </c>
      <c r="K482" t="n">
        <v>61.82</v>
      </c>
      <c r="L482" t="n">
        <v>15</v>
      </c>
      <c r="M482" t="n">
        <v>3</v>
      </c>
      <c r="N482" t="n">
        <v>100.55</v>
      </c>
      <c r="O482" t="n">
        <v>40609.74</v>
      </c>
      <c r="P482" t="n">
        <v>70.25</v>
      </c>
      <c r="Q482" t="n">
        <v>203.56</v>
      </c>
      <c r="R482" t="n">
        <v>16.72</v>
      </c>
      <c r="S482" t="n">
        <v>13.05</v>
      </c>
      <c r="T482" t="n">
        <v>1537.83</v>
      </c>
      <c r="U482" t="n">
        <v>0.78</v>
      </c>
      <c r="V482" t="n">
        <v>0.91</v>
      </c>
      <c r="W482" t="n">
        <v>0.06</v>
      </c>
      <c r="X482" t="n">
        <v>0.08</v>
      </c>
      <c r="Y482" t="n">
        <v>1</v>
      </c>
      <c r="Z482" t="n">
        <v>10</v>
      </c>
    </row>
    <row r="483">
      <c r="A483" t="n">
        <v>57</v>
      </c>
      <c r="B483" t="n">
        <v>150</v>
      </c>
      <c r="C483" t="inlineStr">
        <is>
          <t xml:space="preserve">CONCLUIDO	</t>
        </is>
      </c>
      <c r="D483" t="n">
        <v>13.5079</v>
      </c>
      <c r="E483" t="n">
        <v>7.4</v>
      </c>
      <c r="F483" t="n">
        <v>4.13</v>
      </c>
      <c r="G483" t="n">
        <v>49.54</v>
      </c>
      <c r="H483" t="n">
        <v>0.83</v>
      </c>
      <c r="I483" t="n">
        <v>5</v>
      </c>
      <c r="J483" t="n">
        <v>327.95</v>
      </c>
      <c r="K483" t="n">
        <v>61.82</v>
      </c>
      <c r="L483" t="n">
        <v>15.25</v>
      </c>
      <c r="M483" t="n">
        <v>3</v>
      </c>
      <c r="N483" t="n">
        <v>100.88</v>
      </c>
      <c r="O483" t="n">
        <v>40681.39</v>
      </c>
      <c r="P483" t="n">
        <v>70.18000000000001</v>
      </c>
      <c r="Q483" t="n">
        <v>203.56</v>
      </c>
      <c r="R483" t="n">
        <v>16.77</v>
      </c>
      <c r="S483" t="n">
        <v>13.05</v>
      </c>
      <c r="T483" t="n">
        <v>1564.43</v>
      </c>
      <c r="U483" t="n">
        <v>0.78</v>
      </c>
      <c r="V483" t="n">
        <v>0.91</v>
      </c>
      <c r="W483" t="n">
        <v>0.06</v>
      </c>
      <c r="X483" t="n">
        <v>0.09</v>
      </c>
      <c r="Y483" t="n">
        <v>1</v>
      </c>
      <c r="Z483" t="n">
        <v>10</v>
      </c>
    </row>
    <row r="484">
      <c r="A484" t="n">
        <v>58</v>
      </c>
      <c r="B484" t="n">
        <v>150</v>
      </c>
      <c r="C484" t="inlineStr">
        <is>
          <t xml:space="preserve">CONCLUIDO	</t>
        </is>
      </c>
      <c r="D484" t="n">
        <v>13.5196</v>
      </c>
      <c r="E484" t="n">
        <v>7.4</v>
      </c>
      <c r="F484" t="n">
        <v>4.12</v>
      </c>
      <c r="G484" t="n">
        <v>49.46</v>
      </c>
      <c r="H484" t="n">
        <v>0.84</v>
      </c>
      <c r="I484" t="n">
        <v>5</v>
      </c>
      <c r="J484" t="n">
        <v>328.53</v>
      </c>
      <c r="K484" t="n">
        <v>61.82</v>
      </c>
      <c r="L484" t="n">
        <v>15.5</v>
      </c>
      <c r="M484" t="n">
        <v>3</v>
      </c>
      <c r="N484" t="n">
        <v>101.21</v>
      </c>
      <c r="O484" t="n">
        <v>40753.2</v>
      </c>
      <c r="P484" t="n">
        <v>69.92</v>
      </c>
      <c r="Q484" t="n">
        <v>203.56</v>
      </c>
      <c r="R484" t="n">
        <v>16.58</v>
      </c>
      <c r="S484" t="n">
        <v>13.05</v>
      </c>
      <c r="T484" t="n">
        <v>1472.05</v>
      </c>
      <c r="U484" t="n">
        <v>0.79</v>
      </c>
      <c r="V484" t="n">
        <v>0.91</v>
      </c>
      <c r="W484" t="n">
        <v>0.06</v>
      </c>
      <c r="X484" t="n">
        <v>0.08</v>
      </c>
      <c r="Y484" t="n">
        <v>1</v>
      </c>
      <c r="Z484" t="n">
        <v>10</v>
      </c>
    </row>
    <row r="485">
      <c r="A485" t="n">
        <v>59</v>
      </c>
      <c r="B485" t="n">
        <v>150</v>
      </c>
      <c r="C485" t="inlineStr">
        <is>
          <t xml:space="preserve">CONCLUIDO	</t>
        </is>
      </c>
      <c r="D485" t="n">
        <v>13.515</v>
      </c>
      <c r="E485" t="n">
        <v>7.4</v>
      </c>
      <c r="F485" t="n">
        <v>4.12</v>
      </c>
      <c r="G485" t="n">
        <v>49.49</v>
      </c>
      <c r="H485" t="n">
        <v>0.85</v>
      </c>
      <c r="I485" t="n">
        <v>5</v>
      </c>
      <c r="J485" t="n">
        <v>329.12</v>
      </c>
      <c r="K485" t="n">
        <v>61.82</v>
      </c>
      <c r="L485" t="n">
        <v>15.75</v>
      </c>
      <c r="M485" t="n">
        <v>3</v>
      </c>
      <c r="N485" t="n">
        <v>101.54</v>
      </c>
      <c r="O485" t="n">
        <v>40825.16</v>
      </c>
      <c r="P485" t="n">
        <v>69.73999999999999</v>
      </c>
      <c r="Q485" t="n">
        <v>203.56</v>
      </c>
      <c r="R485" t="n">
        <v>16.7</v>
      </c>
      <c r="S485" t="n">
        <v>13.05</v>
      </c>
      <c r="T485" t="n">
        <v>1531.98</v>
      </c>
      <c r="U485" t="n">
        <v>0.78</v>
      </c>
      <c r="V485" t="n">
        <v>0.91</v>
      </c>
      <c r="W485" t="n">
        <v>0.06</v>
      </c>
      <c r="X485" t="n">
        <v>0.08</v>
      </c>
      <c r="Y485" t="n">
        <v>1</v>
      </c>
      <c r="Z485" t="n">
        <v>10</v>
      </c>
    </row>
    <row r="486">
      <c r="A486" t="n">
        <v>60</v>
      </c>
      <c r="B486" t="n">
        <v>150</v>
      </c>
      <c r="C486" t="inlineStr">
        <is>
          <t xml:space="preserve">CONCLUIDO	</t>
        </is>
      </c>
      <c r="D486" t="n">
        <v>13.5044</v>
      </c>
      <c r="E486" t="n">
        <v>7.4</v>
      </c>
      <c r="F486" t="n">
        <v>4.13</v>
      </c>
      <c r="G486" t="n">
        <v>49.56</v>
      </c>
      <c r="H486" t="n">
        <v>0.86</v>
      </c>
      <c r="I486" t="n">
        <v>5</v>
      </c>
      <c r="J486" t="n">
        <v>329.7</v>
      </c>
      <c r="K486" t="n">
        <v>61.82</v>
      </c>
      <c r="L486" t="n">
        <v>16</v>
      </c>
      <c r="M486" t="n">
        <v>3</v>
      </c>
      <c r="N486" t="n">
        <v>101.88</v>
      </c>
      <c r="O486" t="n">
        <v>40897.29</v>
      </c>
      <c r="P486" t="n">
        <v>69.68000000000001</v>
      </c>
      <c r="Q486" t="n">
        <v>203.56</v>
      </c>
      <c r="R486" t="n">
        <v>16.84</v>
      </c>
      <c r="S486" t="n">
        <v>13.05</v>
      </c>
      <c r="T486" t="n">
        <v>1601.48</v>
      </c>
      <c r="U486" t="n">
        <v>0.77</v>
      </c>
      <c r="V486" t="n">
        <v>0.9</v>
      </c>
      <c r="W486" t="n">
        <v>0.06</v>
      </c>
      <c r="X486" t="n">
        <v>0.09</v>
      </c>
      <c r="Y486" t="n">
        <v>1</v>
      </c>
      <c r="Z486" t="n">
        <v>10</v>
      </c>
    </row>
    <row r="487">
      <c r="A487" t="n">
        <v>61</v>
      </c>
      <c r="B487" t="n">
        <v>150</v>
      </c>
      <c r="C487" t="inlineStr">
        <is>
          <t xml:space="preserve">CONCLUIDO	</t>
        </is>
      </c>
      <c r="D487" t="n">
        <v>13.515</v>
      </c>
      <c r="E487" t="n">
        <v>7.4</v>
      </c>
      <c r="F487" t="n">
        <v>4.12</v>
      </c>
      <c r="G487" t="n">
        <v>49.49</v>
      </c>
      <c r="H487" t="n">
        <v>0.88</v>
      </c>
      <c r="I487" t="n">
        <v>5</v>
      </c>
      <c r="J487" t="n">
        <v>330.29</v>
      </c>
      <c r="K487" t="n">
        <v>61.82</v>
      </c>
      <c r="L487" t="n">
        <v>16.25</v>
      </c>
      <c r="M487" t="n">
        <v>3</v>
      </c>
      <c r="N487" t="n">
        <v>102.21</v>
      </c>
      <c r="O487" t="n">
        <v>40969.57</v>
      </c>
      <c r="P487" t="n">
        <v>69.45</v>
      </c>
      <c r="Q487" t="n">
        <v>203.56</v>
      </c>
      <c r="R487" t="n">
        <v>16.61</v>
      </c>
      <c r="S487" t="n">
        <v>13.05</v>
      </c>
      <c r="T487" t="n">
        <v>1482.99</v>
      </c>
      <c r="U487" t="n">
        <v>0.79</v>
      </c>
      <c r="V487" t="n">
        <v>0.91</v>
      </c>
      <c r="W487" t="n">
        <v>0.06</v>
      </c>
      <c r="X487" t="n">
        <v>0.08</v>
      </c>
      <c r="Y487" t="n">
        <v>1</v>
      </c>
      <c r="Z487" t="n">
        <v>10</v>
      </c>
    </row>
    <row r="488">
      <c r="A488" t="n">
        <v>62</v>
      </c>
      <c r="B488" t="n">
        <v>150</v>
      </c>
      <c r="C488" t="inlineStr">
        <is>
          <t xml:space="preserve">CONCLUIDO	</t>
        </is>
      </c>
      <c r="D488" t="n">
        <v>13.6628</v>
      </c>
      <c r="E488" t="n">
        <v>7.32</v>
      </c>
      <c r="F488" t="n">
        <v>4.1</v>
      </c>
      <c r="G488" t="n">
        <v>61.5</v>
      </c>
      <c r="H488" t="n">
        <v>0.89</v>
      </c>
      <c r="I488" t="n">
        <v>4</v>
      </c>
      <c r="J488" t="n">
        <v>330.87</v>
      </c>
      <c r="K488" t="n">
        <v>61.82</v>
      </c>
      <c r="L488" t="n">
        <v>16.5</v>
      </c>
      <c r="M488" t="n">
        <v>2</v>
      </c>
      <c r="N488" t="n">
        <v>102.55</v>
      </c>
      <c r="O488" t="n">
        <v>41042.02</v>
      </c>
      <c r="P488" t="n">
        <v>68.83</v>
      </c>
      <c r="Q488" t="n">
        <v>203.56</v>
      </c>
      <c r="R488" t="n">
        <v>15.84</v>
      </c>
      <c r="S488" t="n">
        <v>13.05</v>
      </c>
      <c r="T488" t="n">
        <v>1106.93</v>
      </c>
      <c r="U488" t="n">
        <v>0.82</v>
      </c>
      <c r="V488" t="n">
        <v>0.91</v>
      </c>
      <c r="W488" t="n">
        <v>0.06</v>
      </c>
      <c r="X488" t="n">
        <v>0.06</v>
      </c>
      <c r="Y488" t="n">
        <v>1</v>
      </c>
      <c r="Z488" t="n">
        <v>10</v>
      </c>
    </row>
    <row r="489">
      <c r="A489" t="n">
        <v>63</v>
      </c>
      <c r="B489" t="n">
        <v>150</v>
      </c>
      <c r="C489" t="inlineStr">
        <is>
          <t xml:space="preserve">CONCLUIDO	</t>
        </is>
      </c>
      <c r="D489" t="n">
        <v>13.683</v>
      </c>
      <c r="E489" t="n">
        <v>7.31</v>
      </c>
      <c r="F489" t="n">
        <v>4.09</v>
      </c>
      <c r="G489" t="n">
        <v>61.33</v>
      </c>
      <c r="H489" t="n">
        <v>0.9</v>
      </c>
      <c r="I489" t="n">
        <v>4</v>
      </c>
      <c r="J489" t="n">
        <v>331.46</v>
      </c>
      <c r="K489" t="n">
        <v>61.82</v>
      </c>
      <c r="L489" t="n">
        <v>16.75</v>
      </c>
      <c r="M489" t="n">
        <v>2</v>
      </c>
      <c r="N489" t="n">
        <v>102.89</v>
      </c>
      <c r="O489" t="n">
        <v>41114.63</v>
      </c>
      <c r="P489" t="n">
        <v>68.63</v>
      </c>
      <c r="Q489" t="n">
        <v>203.56</v>
      </c>
      <c r="R489" t="n">
        <v>15.45</v>
      </c>
      <c r="S489" t="n">
        <v>13.05</v>
      </c>
      <c r="T489" t="n">
        <v>907.64</v>
      </c>
      <c r="U489" t="n">
        <v>0.84</v>
      </c>
      <c r="V489" t="n">
        <v>0.91</v>
      </c>
      <c r="W489" t="n">
        <v>0.06</v>
      </c>
      <c r="X489" t="n">
        <v>0.05</v>
      </c>
      <c r="Y489" t="n">
        <v>1</v>
      </c>
      <c r="Z489" t="n">
        <v>10</v>
      </c>
    </row>
    <row r="490">
      <c r="A490" t="n">
        <v>64</v>
      </c>
      <c r="B490" t="n">
        <v>150</v>
      </c>
      <c r="C490" t="inlineStr">
        <is>
          <t xml:space="preserve">CONCLUIDO	</t>
        </is>
      </c>
      <c r="D490" t="n">
        <v>13.6939</v>
      </c>
      <c r="E490" t="n">
        <v>7.3</v>
      </c>
      <c r="F490" t="n">
        <v>4.08</v>
      </c>
      <c r="G490" t="n">
        <v>61.25</v>
      </c>
      <c r="H490" t="n">
        <v>0.91</v>
      </c>
      <c r="I490" t="n">
        <v>4</v>
      </c>
      <c r="J490" t="n">
        <v>332.05</v>
      </c>
      <c r="K490" t="n">
        <v>61.82</v>
      </c>
      <c r="L490" t="n">
        <v>17</v>
      </c>
      <c r="M490" t="n">
        <v>2</v>
      </c>
      <c r="N490" t="n">
        <v>103.23</v>
      </c>
      <c r="O490" t="n">
        <v>41187.41</v>
      </c>
      <c r="P490" t="n">
        <v>68.54000000000001</v>
      </c>
      <c r="Q490" t="n">
        <v>203.6</v>
      </c>
      <c r="R490" t="n">
        <v>15.28</v>
      </c>
      <c r="S490" t="n">
        <v>13.05</v>
      </c>
      <c r="T490" t="n">
        <v>823.67</v>
      </c>
      <c r="U490" t="n">
        <v>0.85</v>
      </c>
      <c r="V490" t="n">
        <v>0.92</v>
      </c>
      <c r="W490" t="n">
        <v>0.06</v>
      </c>
      <c r="X490" t="n">
        <v>0.04</v>
      </c>
      <c r="Y490" t="n">
        <v>1</v>
      </c>
      <c r="Z490" t="n">
        <v>10</v>
      </c>
    </row>
    <row r="491">
      <c r="A491" t="n">
        <v>65</v>
      </c>
      <c r="B491" t="n">
        <v>150</v>
      </c>
      <c r="C491" t="inlineStr">
        <is>
          <t xml:space="preserve">CONCLUIDO	</t>
        </is>
      </c>
      <c r="D491" t="n">
        <v>13.6908</v>
      </c>
      <c r="E491" t="n">
        <v>7.3</v>
      </c>
      <c r="F491" t="n">
        <v>4.08</v>
      </c>
      <c r="G491" t="n">
        <v>61.27</v>
      </c>
      <c r="H491" t="n">
        <v>0.92</v>
      </c>
      <c r="I491" t="n">
        <v>4</v>
      </c>
      <c r="J491" t="n">
        <v>332.64</v>
      </c>
      <c r="K491" t="n">
        <v>61.82</v>
      </c>
      <c r="L491" t="n">
        <v>17.25</v>
      </c>
      <c r="M491" t="n">
        <v>2</v>
      </c>
      <c r="N491" t="n">
        <v>103.57</v>
      </c>
      <c r="O491" t="n">
        <v>41260.35</v>
      </c>
      <c r="P491" t="n">
        <v>68.56999999999999</v>
      </c>
      <c r="Q491" t="n">
        <v>203.56</v>
      </c>
      <c r="R491" t="n">
        <v>15.39</v>
      </c>
      <c r="S491" t="n">
        <v>13.05</v>
      </c>
      <c r="T491" t="n">
        <v>880.71</v>
      </c>
      <c r="U491" t="n">
        <v>0.85</v>
      </c>
      <c r="V491" t="n">
        <v>0.91</v>
      </c>
      <c r="W491" t="n">
        <v>0.06</v>
      </c>
      <c r="X491" t="n">
        <v>0.04</v>
      </c>
      <c r="Y491" t="n">
        <v>1</v>
      </c>
      <c r="Z491" t="n">
        <v>10</v>
      </c>
    </row>
    <row r="492">
      <c r="A492" t="n">
        <v>66</v>
      </c>
      <c r="B492" t="n">
        <v>150</v>
      </c>
      <c r="C492" t="inlineStr">
        <is>
          <t xml:space="preserve">CONCLUIDO	</t>
        </is>
      </c>
      <c r="D492" t="n">
        <v>13.6768</v>
      </c>
      <c r="E492" t="n">
        <v>7.31</v>
      </c>
      <c r="F492" t="n">
        <v>4.09</v>
      </c>
      <c r="G492" t="n">
        <v>61.38</v>
      </c>
      <c r="H492" t="n">
        <v>0.9399999999999999</v>
      </c>
      <c r="I492" t="n">
        <v>4</v>
      </c>
      <c r="J492" t="n">
        <v>333.24</v>
      </c>
      <c r="K492" t="n">
        <v>61.82</v>
      </c>
      <c r="L492" t="n">
        <v>17.5</v>
      </c>
      <c r="M492" t="n">
        <v>2</v>
      </c>
      <c r="N492" t="n">
        <v>103.92</v>
      </c>
      <c r="O492" t="n">
        <v>41333.46</v>
      </c>
      <c r="P492" t="n">
        <v>68.67</v>
      </c>
      <c r="Q492" t="n">
        <v>203.56</v>
      </c>
      <c r="R492" t="n">
        <v>15.64</v>
      </c>
      <c r="S492" t="n">
        <v>13.05</v>
      </c>
      <c r="T492" t="n">
        <v>1002.97</v>
      </c>
      <c r="U492" t="n">
        <v>0.83</v>
      </c>
      <c r="V492" t="n">
        <v>0.91</v>
      </c>
      <c r="W492" t="n">
        <v>0.06</v>
      </c>
      <c r="X492" t="n">
        <v>0.05</v>
      </c>
      <c r="Y492" t="n">
        <v>1</v>
      </c>
      <c r="Z492" t="n">
        <v>10</v>
      </c>
    </row>
    <row r="493">
      <c r="A493" t="n">
        <v>67</v>
      </c>
      <c r="B493" t="n">
        <v>150</v>
      </c>
      <c r="C493" t="inlineStr">
        <is>
          <t xml:space="preserve">CONCLUIDO	</t>
        </is>
      </c>
      <c r="D493" t="n">
        <v>13.6607</v>
      </c>
      <c r="E493" t="n">
        <v>7.32</v>
      </c>
      <c r="F493" t="n">
        <v>4.1</v>
      </c>
      <c r="G493" t="n">
        <v>61.51</v>
      </c>
      <c r="H493" t="n">
        <v>0.95</v>
      </c>
      <c r="I493" t="n">
        <v>4</v>
      </c>
      <c r="J493" t="n">
        <v>333.83</v>
      </c>
      <c r="K493" t="n">
        <v>61.82</v>
      </c>
      <c r="L493" t="n">
        <v>17.75</v>
      </c>
      <c r="M493" t="n">
        <v>2</v>
      </c>
      <c r="N493" t="n">
        <v>104.26</v>
      </c>
      <c r="O493" t="n">
        <v>41406.86</v>
      </c>
      <c r="P493" t="n">
        <v>68.84</v>
      </c>
      <c r="Q493" t="n">
        <v>203.56</v>
      </c>
      <c r="R493" t="n">
        <v>15.95</v>
      </c>
      <c r="S493" t="n">
        <v>13.05</v>
      </c>
      <c r="T493" t="n">
        <v>1162.42</v>
      </c>
      <c r="U493" t="n">
        <v>0.82</v>
      </c>
      <c r="V493" t="n">
        <v>0.91</v>
      </c>
      <c r="W493" t="n">
        <v>0.06</v>
      </c>
      <c r="X493" t="n">
        <v>0.06</v>
      </c>
      <c r="Y493" t="n">
        <v>1</v>
      </c>
      <c r="Z493" t="n">
        <v>10</v>
      </c>
    </row>
    <row r="494">
      <c r="A494" t="n">
        <v>68</v>
      </c>
      <c r="B494" t="n">
        <v>150</v>
      </c>
      <c r="C494" t="inlineStr">
        <is>
          <t xml:space="preserve">CONCLUIDO	</t>
        </is>
      </c>
      <c r="D494" t="n">
        <v>13.6633</v>
      </c>
      <c r="E494" t="n">
        <v>7.32</v>
      </c>
      <c r="F494" t="n">
        <v>4.1</v>
      </c>
      <c r="G494" t="n">
        <v>61.49</v>
      </c>
      <c r="H494" t="n">
        <v>0.96</v>
      </c>
      <c r="I494" t="n">
        <v>4</v>
      </c>
      <c r="J494" t="n">
        <v>334.43</v>
      </c>
      <c r="K494" t="n">
        <v>61.82</v>
      </c>
      <c r="L494" t="n">
        <v>18</v>
      </c>
      <c r="M494" t="n">
        <v>2</v>
      </c>
      <c r="N494" t="n">
        <v>104.61</v>
      </c>
      <c r="O494" t="n">
        <v>41480.31</v>
      </c>
      <c r="P494" t="n">
        <v>68.8</v>
      </c>
      <c r="Q494" t="n">
        <v>203.56</v>
      </c>
      <c r="R494" t="n">
        <v>15.86</v>
      </c>
      <c r="S494" t="n">
        <v>13.05</v>
      </c>
      <c r="T494" t="n">
        <v>1116.46</v>
      </c>
      <c r="U494" t="n">
        <v>0.82</v>
      </c>
      <c r="V494" t="n">
        <v>0.91</v>
      </c>
      <c r="W494" t="n">
        <v>0.06</v>
      </c>
      <c r="X494" t="n">
        <v>0.06</v>
      </c>
      <c r="Y494" t="n">
        <v>1</v>
      </c>
      <c r="Z494" t="n">
        <v>10</v>
      </c>
    </row>
    <row r="495">
      <c r="A495" t="n">
        <v>69</v>
      </c>
      <c r="B495" t="n">
        <v>150</v>
      </c>
      <c r="C495" t="inlineStr">
        <is>
          <t xml:space="preserve">CONCLUIDO	</t>
        </is>
      </c>
      <c r="D495" t="n">
        <v>13.6643</v>
      </c>
      <c r="E495" t="n">
        <v>7.32</v>
      </c>
      <c r="F495" t="n">
        <v>4.1</v>
      </c>
      <c r="G495" t="n">
        <v>61.48</v>
      </c>
      <c r="H495" t="n">
        <v>0.97</v>
      </c>
      <c r="I495" t="n">
        <v>4</v>
      </c>
      <c r="J495" t="n">
        <v>335.02</v>
      </c>
      <c r="K495" t="n">
        <v>61.82</v>
      </c>
      <c r="L495" t="n">
        <v>18.25</v>
      </c>
      <c r="M495" t="n">
        <v>2</v>
      </c>
      <c r="N495" t="n">
        <v>104.95</v>
      </c>
      <c r="O495" t="n">
        <v>41553.93</v>
      </c>
      <c r="P495" t="n">
        <v>68.73</v>
      </c>
      <c r="Q495" t="n">
        <v>203.56</v>
      </c>
      <c r="R495" t="n">
        <v>15.85</v>
      </c>
      <c r="S495" t="n">
        <v>13.05</v>
      </c>
      <c r="T495" t="n">
        <v>1108.95</v>
      </c>
      <c r="U495" t="n">
        <v>0.82</v>
      </c>
      <c r="V495" t="n">
        <v>0.91</v>
      </c>
      <c r="W495" t="n">
        <v>0.06</v>
      </c>
      <c r="X495" t="n">
        <v>0.06</v>
      </c>
      <c r="Y495" t="n">
        <v>1</v>
      </c>
      <c r="Z495" t="n">
        <v>10</v>
      </c>
    </row>
    <row r="496">
      <c r="A496" t="n">
        <v>70</v>
      </c>
      <c r="B496" t="n">
        <v>150</v>
      </c>
      <c r="C496" t="inlineStr">
        <is>
          <t xml:space="preserve">CONCLUIDO	</t>
        </is>
      </c>
      <c r="D496" t="n">
        <v>13.6612</v>
      </c>
      <c r="E496" t="n">
        <v>7.32</v>
      </c>
      <c r="F496" t="n">
        <v>4.1</v>
      </c>
      <c r="G496" t="n">
        <v>61.51</v>
      </c>
      <c r="H496" t="n">
        <v>0.98</v>
      </c>
      <c r="I496" t="n">
        <v>4</v>
      </c>
      <c r="J496" t="n">
        <v>335.62</v>
      </c>
      <c r="K496" t="n">
        <v>61.82</v>
      </c>
      <c r="L496" t="n">
        <v>18.5</v>
      </c>
      <c r="M496" t="n">
        <v>2</v>
      </c>
      <c r="N496" t="n">
        <v>105.3</v>
      </c>
      <c r="O496" t="n">
        <v>41627.72</v>
      </c>
      <c r="P496" t="n">
        <v>68.76000000000001</v>
      </c>
      <c r="Q496" t="n">
        <v>203.56</v>
      </c>
      <c r="R496" t="n">
        <v>15.9</v>
      </c>
      <c r="S496" t="n">
        <v>13.05</v>
      </c>
      <c r="T496" t="n">
        <v>1136.08</v>
      </c>
      <c r="U496" t="n">
        <v>0.82</v>
      </c>
      <c r="V496" t="n">
        <v>0.91</v>
      </c>
      <c r="W496" t="n">
        <v>0.06</v>
      </c>
      <c r="X496" t="n">
        <v>0.06</v>
      </c>
      <c r="Y496" t="n">
        <v>1</v>
      </c>
      <c r="Z496" t="n">
        <v>10</v>
      </c>
    </row>
    <row r="497">
      <c r="A497" t="n">
        <v>71</v>
      </c>
      <c r="B497" t="n">
        <v>150</v>
      </c>
      <c r="C497" t="inlineStr">
        <is>
          <t xml:space="preserve">CONCLUIDO	</t>
        </is>
      </c>
      <c r="D497" t="n">
        <v>13.6633</v>
      </c>
      <c r="E497" t="n">
        <v>7.32</v>
      </c>
      <c r="F497" t="n">
        <v>4.1</v>
      </c>
      <c r="G497" t="n">
        <v>61.49</v>
      </c>
      <c r="H497" t="n">
        <v>0.99</v>
      </c>
      <c r="I497" t="n">
        <v>4</v>
      </c>
      <c r="J497" t="n">
        <v>336.22</v>
      </c>
      <c r="K497" t="n">
        <v>61.82</v>
      </c>
      <c r="L497" t="n">
        <v>18.75</v>
      </c>
      <c r="M497" t="n">
        <v>2</v>
      </c>
      <c r="N497" t="n">
        <v>105.65</v>
      </c>
      <c r="O497" t="n">
        <v>41701.68</v>
      </c>
      <c r="P497" t="n">
        <v>68.67</v>
      </c>
      <c r="Q497" t="n">
        <v>203.56</v>
      </c>
      <c r="R497" t="n">
        <v>15.87</v>
      </c>
      <c r="S497" t="n">
        <v>13.05</v>
      </c>
      <c r="T497" t="n">
        <v>1120.07</v>
      </c>
      <c r="U497" t="n">
        <v>0.82</v>
      </c>
      <c r="V497" t="n">
        <v>0.91</v>
      </c>
      <c r="W497" t="n">
        <v>0.06</v>
      </c>
      <c r="X497" t="n">
        <v>0.06</v>
      </c>
      <c r="Y497" t="n">
        <v>1</v>
      </c>
      <c r="Z497" t="n">
        <v>10</v>
      </c>
    </row>
    <row r="498">
      <c r="A498" t="n">
        <v>72</v>
      </c>
      <c r="B498" t="n">
        <v>150</v>
      </c>
      <c r="C498" t="inlineStr">
        <is>
          <t xml:space="preserve">CONCLUIDO	</t>
        </is>
      </c>
      <c r="D498" t="n">
        <v>13.6586</v>
      </c>
      <c r="E498" t="n">
        <v>7.32</v>
      </c>
      <c r="F498" t="n">
        <v>4.1</v>
      </c>
      <c r="G498" t="n">
        <v>61.53</v>
      </c>
      <c r="H498" t="n">
        <v>1.01</v>
      </c>
      <c r="I498" t="n">
        <v>4</v>
      </c>
      <c r="J498" t="n">
        <v>336.82</v>
      </c>
      <c r="K498" t="n">
        <v>61.82</v>
      </c>
      <c r="L498" t="n">
        <v>19</v>
      </c>
      <c r="M498" t="n">
        <v>2</v>
      </c>
      <c r="N498" t="n">
        <v>106</v>
      </c>
      <c r="O498" t="n">
        <v>41775.82</v>
      </c>
      <c r="P498" t="n">
        <v>68.77</v>
      </c>
      <c r="Q498" t="n">
        <v>203.56</v>
      </c>
      <c r="R498" t="n">
        <v>15.93</v>
      </c>
      <c r="S498" t="n">
        <v>13.05</v>
      </c>
      <c r="T498" t="n">
        <v>1150.73</v>
      </c>
      <c r="U498" t="n">
        <v>0.82</v>
      </c>
      <c r="V498" t="n">
        <v>0.91</v>
      </c>
      <c r="W498" t="n">
        <v>0.06</v>
      </c>
      <c r="X498" t="n">
        <v>0.06</v>
      </c>
      <c r="Y498" t="n">
        <v>1</v>
      </c>
      <c r="Z498" t="n">
        <v>10</v>
      </c>
    </row>
    <row r="499">
      <c r="A499" t="n">
        <v>73</v>
      </c>
      <c r="B499" t="n">
        <v>150</v>
      </c>
      <c r="C499" t="inlineStr">
        <is>
          <t xml:space="preserve">CONCLUIDO	</t>
        </is>
      </c>
      <c r="D499" t="n">
        <v>13.6721</v>
      </c>
      <c r="E499" t="n">
        <v>7.31</v>
      </c>
      <c r="F499" t="n">
        <v>4.09</v>
      </c>
      <c r="G499" t="n">
        <v>61.42</v>
      </c>
      <c r="H499" t="n">
        <v>1.02</v>
      </c>
      <c r="I499" t="n">
        <v>4</v>
      </c>
      <c r="J499" t="n">
        <v>337.43</v>
      </c>
      <c r="K499" t="n">
        <v>61.82</v>
      </c>
      <c r="L499" t="n">
        <v>19.25</v>
      </c>
      <c r="M499" t="n">
        <v>2</v>
      </c>
      <c r="N499" t="n">
        <v>106.35</v>
      </c>
      <c r="O499" t="n">
        <v>41850.13</v>
      </c>
      <c r="P499" t="n">
        <v>68.55</v>
      </c>
      <c r="Q499" t="n">
        <v>203.56</v>
      </c>
      <c r="R499" t="n">
        <v>15.65</v>
      </c>
      <c r="S499" t="n">
        <v>13.05</v>
      </c>
      <c r="T499" t="n">
        <v>1008.14</v>
      </c>
      <c r="U499" t="n">
        <v>0.83</v>
      </c>
      <c r="V499" t="n">
        <v>0.91</v>
      </c>
      <c r="W499" t="n">
        <v>0.06</v>
      </c>
      <c r="X499" t="n">
        <v>0.05</v>
      </c>
      <c r="Y499" t="n">
        <v>1</v>
      </c>
      <c r="Z499" t="n">
        <v>10</v>
      </c>
    </row>
    <row r="500">
      <c r="A500" t="n">
        <v>74</v>
      </c>
      <c r="B500" t="n">
        <v>150</v>
      </c>
      <c r="C500" t="inlineStr">
        <is>
          <t xml:space="preserve">CONCLUIDO	</t>
        </is>
      </c>
      <c r="D500" t="n">
        <v>13.6825</v>
      </c>
      <c r="E500" t="n">
        <v>7.31</v>
      </c>
      <c r="F500" t="n">
        <v>4.09</v>
      </c>
      <c r="G500" t="n">
        <v>61.34</v>
      </c>
      <c r="H500" t="n">
        <v>1.03</v>
      </c>
      <c r="I500" t="n">
        <v>4</v>
      </c>
      <c r="J500" t="n">
        <v>338.03</v>
      </c>
      <c r="K500" t="n">
        <v>61.82</v>
      </c>
      <c r="L500" t="n">
        <v>19.5</v>
      </c>
      <c r="M500" t="n">
        <v>2</v>
      </c>
      <c r="N500" t="n">
        <v>106.71</v>
      </c>
      <c r="O500" t="n">
        <v>41924.62</v>
      </c>
      <c r="P500" t="n">
        <v>68.38</v>
      </c>
      <c r="Q500" t="n">
        <v>203.56</v>
      </c>
      <c r="R500" t="n">
        <v>15.43</v>
      </c>
      <c r="S500" t="n">
        <v>13.05</v>
      </c>
      <c r="T500" t="n">
        <v>901.17</v>
      </c>
      <c r="U500" t="n">
        <v>0.85</v>
      </c>
      <c r="V500" t="n">
        <v>0.91</v>
      </c>
      <c r="W500" t="n">
        <v>0.06</v>
      </c>
      <c r="X500" t="n">
        <v>0.05</v>
      </c>
      <c r="Y500" t="n">
        <v>1</v>
      </c>
      <c r="Z500" t="n">
        <v>10</v>
      </c>
    </row>
    <row r="501">
      <c r="A501" t="n">
        <v>75</v>
      </c>
      <c r="B501" t="n">
        <v>150</v>
      </c>
      <c r="C501" t="inlineStr">
        <is>
          <t xml:space="preserve">CONCLUIDO	</t>
        </is>
      </c>
      <c r="D501" t="n">
        <v>13.6856</v>
      </c>
      <c r="E501" t="n">
        <v>7.31</v>
      </c>
      <c r="F501" t="n">
        <v>4.09</v>
      </c>
      <c r="G501" t="n">
        <v>61.31</v>
      </c>
      <c r="H501" t="n">
        <v>1.04</v>
      </c>
      <c r="I501" t="n">
        <v>4</v>
      </c>
      <c r="J501" t="n">
        <v>338.63</v>
      </c>
      <c r="K501" t="n">
        <v>61.82</v>
      </c>
      <c r="L501" t="n">
        <v>19.75</v>
      </c>
      <c r="M501" t="n">
        <v>2</v>
      </c>
      <c r="N501" t="n">
        <v>107.06</v>
      </c>
      <c r="O501" t="n">
        <v>41999.28</v>
      </c>
      <c r="P501" t="n">
        <v>68.26000000000001</v>
      </c>
      <c r="Q501" t="n">
        <v>203.56</v>
      </c>
      <c r="R501" t="n">
        <v>15.49</v>
      </c>
      <c r="S501" t="n">
        <v>13.05</v>
      </c>
      <c r="T501" t="n">
        <v>932.48</v>
      </c>
      <c r="U501" t="n">
        <v>0.84</v>
      </c>
      <c r="V501" t="n">
        <v>0.91</v>
      </c>
      <c r="W501" t="n">
        <v>0.06</v>
      </c>
      <c r="X501" t="n">
        <v>0.05</v>
      </c>
      <c r="Y501" t="n">
        <v>1</v>
      </c>
      <c r="Z501" t="n">
        <v>10</v>
      </c>
    </row>
    <row r="502">
      <c r="A502" t="n">
        <v>76</v>
      </c>
      <c r="B502" t="n">
        <v>150</v>
      </c>
      <c r="C502" t="inlineStr">
        <is>
          <t xml:space="preserve">CONCLUIDO	</t>
        </is>
      </c>
      <c r="D502" t="n">
        <v>13.6747</v>
      </c>
      <c r="E502" t="n">
        <v>7.31</v>
      </c>
      <c r="F502" t="n">
        <v>4.09</v>
      </c>
      <c r="G502" t="n">
        <v>61.4</v>
      </c>
      <c r="H502" t="n">
        <v>1.05</v>
      </c>
      <c r="I502" t="n">
        <v>4</v>
      </c>
      <c r="J502" t="n">
        <v>339.24</v>
      </c>
      <c r="K502" t="n">
        <v>61.82</v>
      </c>
      <c r="L502" t="n">
        <v>20</v>
      </c>
      <c r="M502" t="n">
        <v>2</v>
      </c>
      <c r="N502" t="n">
        <v>107.42</v>
      </c>
      <c r="O502" t="n">
        <v>42074.12</v>
      </c>
      <c r="P502" t="n">
        <v>68.29000000000001</v>
      </c>
      <c r="Q502" t="n">
        <v>203.56</v>
      </c>
      <c r="R502" t="n">
        <v>15.68</v>
      </c>
      <c r="S502" t="n">
        <v>13.05</v>
      </c>
      <c r="T502" t="n">
        <v>1026.32</v>
      </c>
      <c r="U502" t="n">
        <v>0.83</v>
      </c>
      <c r="V502" t="n">
        <v>0.91</v>
      </c>
      <c r="W502" t="n">
        <v>0.06</v>
      </c>
      <c r="X502" t="n">
        <v>0.05</v>
      </c>
      <c r="Y502" t="n">
        <v>1</v>
      </c>
      <c r="Z502" t="n">
        <v>10</v>
      </c>
    </row>
    <row r="503">
      <c r="A503" t="n">
        <v>77</v>
      </c>
      <c r="B503" t="n">
        <v>150</v>
      </c>
      <c r="C503" t="inlineStr">
        <is>
          <t xml:space="preserve">CONCLUIDO	</t>
        </is>
      </c>
      <c r="D503" t="n">
        <v>13.6612</v>
      </c>
      <c r="E503" t="n">
        <v>7.32</v>
      </c>
      <c r="F503" t="n">
        <v>4.1</v>
      </c>
      <c r="G503" t="n">
        <v>61.51</v>
      </c>
      <c r="H503" t="n">
        <v>1.06</v>
      </c>
      <c r="I503" t="n">
        <v>4</v>
      </c>
      <c r="J503" t="n">
        <v>339.85</v>
      </c>
      <c r="K503" t="n">
        <v>61.82</v>
      </c>
      <c r="L503" t="n">
        <v>20.25</v>
      </c>
      <c r="M503" t="n">
        <v>2</v>
      </c>
      <c r="N503" t="n">
        <v>107.78</v>
      </c>
      <c r="O503" t="n">
        <v>42149.15</v>
      </c>
      <c r="P503" t="n">
        <v>68.55</v>
      </c>
      <c r="Q503" t="n">
        <v>203.57</v>
      </c>
      <c r="R503" t="n">
        <v>15.91</v>
      </c>
      <c r="S503" t="n">
        <v>13.05</v>
      </c>
      <c r="T503" t="n">
        <v>1141.37</v>
      </c>
      <c r="U503" t="n">
        <v>0.82</v>
      </c>
      <c r="V503" t="n">
        <v>0.91</v>
      </c>
      <c r="W503" t="n">
        <v>0.06</v>
      </c>
      <c r="X503" t="n">
        <v>0.06</v>
      </c>
      <c r="Y503" t="n">
        <v>1</v>
      </c>
      <c r="Z503" t="n">
        <v>10</v>
      </c>
    </row>
    <row r="504">
      <c r="A504" t="n">
        <v>78</v>
      </c>
      <c r="B504" t="n">
        <v>150</v>
      </c>
      <c r="C504" t="inlineStr">
        <is>
          <t xml:space="preserve">CONCLUIDO	</t>
        </is>
      </c>
      <c r="D504" t="n">
        <v>13.6529</v>
      </c>
      <c r="E504" t="n">
        <v>7.32</v>
      </c>
      <c r="F504" t="n">
        <v>4.11</v>
      </c>
      <c r="G504" t="n">
        <v>61.58</v>
      </c>
      <c r="H504" t="n">
        <v>1.07</v>
      </c>
      <c r="I504" t="n">
        <v>4</v>
      </c>
      <c r="J504" t="n">
        <v>340.46</v>
      </c>
      <c r="K504" t="n">
        <v>61.82</v>
      </c>
      <c r="L504" t="n">
        <v>20.5</v>
      </c>
      <c r="M504" t="n">
        <v>2</v>
      </c>
      <c r="N504" t="n">
        <v>108.14</v>
      </c>
      <c r="O504" t="n">
        <v>42224.35</v>
      </c>
      <c r="P504" t="n">
        <v>68.5</v>
      </c>
      <c r="Q504" t="n">
        <v>203.57</v>
      </c>
      <c r="R504" t="n">
        <v>16.05</v>
      </c>
      <c r="S504" t="n">
        <v>13.05</v>
      </c>
      <c r="T504" t="n">
        <v>1210.32</v>
      </c>
      <c r="U504" t="n">
        <v>0.8100000000000001</v>
      </c>
      <c r="V504" t="n">
        <v>0.91</v>
      </c>
      <c r="W504" t="n">
        <v>0.06</v>
      </c>
      <c r="X504" t="n">
        <v>0.06</v>
      </c>
      <c r="Y504" t="n">
        <v>1</v>
      </c>
      <c r="Z504" t="n">
        <v>10</v>
      </c>
    </row>
    <row r="505">
      <c r="A505" t="n">
        <v>79</v>
      </c>
      <c r="B505" t="n">
        <v>150</v>
      </c>
      <c r="C505" t="inlineStr">
        <is>
          <t xml:space="preserve">CONCLUIDO	</t>
        </is>
      </c>
      <c r="D505" t="n">
        <v>13.6571</v>
      </c>
      <c r="E505" t="n">
        <v>7.32</v>
      </c>
      <c r="F505" t="n">
        <v>4.1</v>
      </c>
      <c r="G505" t="n">
        <v>61.54</v>
      </c>
      <c r="H505" t="n">
        <v>1.08</v>
      </c>
      <c r="I505" t="n">
        <v>4</v>
      </c>
      <c r="J505" t="n">
        <v>341.07</v>
      </c>
      <c r="K505" t="n">
        <v>61.82</v>
      </c>
      <c r="L505" t="n">
        <v>20.75</v>
      </c>
      <c r="M505" t="n">
        <v>2</v>
      </c>
      <c r="N505" t="n">
        <v>108.5</v>
      </c>
      <c r="O505" t="n">
        <v>42299.74</v>
      </c>
      <c r="P505" t="n">
        <v>68.22</v>
      </c>
      <c r="Q505" t="n">
        <v>203.56</v>
      </c>
      <c r="R505" t="n">
        <v>15.98</v>
      </c>
      <c r="S505" t="n">
        <v>13.05</v>
      </c>
      <c r="T505" t="n">
        <v>1176.5</v>
      </c>
      <c r="U505" t="n">
        <v>0.82</v>
      </c>
      <c r="V505" t="n">
        <v>0.91</v>
      </c>
      <c r="W505" t="n">
        <v>0.06</v>
      </c>
      <c r="X505" t="n">
        <v>0.06</v>
      </c>
      <c r="Y505" t="n">
        <v>1</v>
      </c>
      <c r="Z505" t="n">
        <v>10</v>
      </c>
    </row>
    <row r="506">
      <c r="A506" t="n">
        <v>80</v>
      </c>
      <c r="B506" t="n">
        <v>150</v>
      </c>
      <c r="C506" t="inlineStr">
        <is>
          <t xml:space="preserve">CONCLUIDO	</t>
        </is>
      </c>
      <c r="D506" t="n">
        <v>13.6555</v>
      </c>
      <c r="E506" t="n">
        <v>7.32</v>
      </c>
      <c r="F506" t="n">
        <v>4.1</v>
      </c>
      <c r="G506" t="n">
        <v>61.55</v>
      </c>
      <c r="H506" t="n">
        <v>1.1</v>
      </c>
      <c r="I506" t="n">
        <v>4</v>
      </c>
      <c r="J506" t="n">
        <v>341.68</v>
      </c>
      <c r="K506" t="n">
        <v>61.82</v>
      </c>
      <c r="L506" t="n">
        <v>21</v>
      </c>
      <c r="M506" t="n">
        <v>2</v>
      </c>
      <c r="N506" t="n">
        <v>108.86</v>
      </c>
      <c r="O506" t="n">
        <v>42375.31</v>
      </c>
      <c r="P506" t="n">
        <v>68.11</v>
      </c>
      <c r="Q506" t="n">
        <v>203.56</v>
      </c>
      <c r="R506" t="n">
        <v>16.02</v>
      </c>
      <c r="S506" t="n">
        <v>13.05</v>
      </c>
      <c r="T506" t="n">
        <v>1196.4</v>
      </c>
      <c r="U506" t="n">
        <v>0.8100000000000001</v>
      </c>
      <c r="V506" t="n">
        <v>0.91</v>
      </c>
      <c r="W506" t="n">
        <v>0.06</v>
      </c>
      <c r="X506" t="n">
        <v>0.06</v>
      </c>
      <c r="Y506" t="n">
        <v>1</v>
      </c>
      <c r="Z506" t="n">
        <v>10</v>
      </c>
    </row>
    <row r="507">
      <c r="A507" t="n">
        <v>81</v>
      </c>
      <c r="B507" t="n">
        <v>150</v>
      </c>
      <c r="C507" t="inlineStr">
        <is>
          <t xml:space="preserve">CONCLUIDO	</t>
        </is>
      </c>
      <c r="D507" t="n">
        <v>13.6607</v>
      </c>
      <c r="E507" t="n">
        <v>7.32</v>
      </c>
      <c r="F507" t="n">
        <v>4.1</v>
      </c>
      <c r="G507" t="n">
        <v>61.51</v>
      </c>
      <c r="H507" t="n">
        <v>1.11</v>
      </c>
      <c r="I507" t="n">
        <v>4</v>
      </c>
      <c r="J507" t="n">
        <v>342.3</v>
      </c>
      <c r="K507" t="n">
        <v>61.82</v>
      </c>
      <c r="L507" t="n">
        <v>21.25</v>
      </c>
      <c r="M507" t="n">
        <v>2</v>
      </c>
      <c r="N507" t="n">
        <v>109.23</v>
      </c>
      <c r="O507" t="n">
        <v>42451.07</v>
      </c>
      <c r="P507" t="n">
        <v>67.98999999999999</v>
      </c>
      <c r="Q507" t="n">
        <v>203.56</v>
      </c>
      <c r="R507" t="n">
        <v>15.93</v>
      </c>
      <c r="S507" t="n">
        <v>13.05</v>
      </c>
      <c r="T507" t="n">
        <v>1151</v>
      </c>
      <c r="U507" t="n">
        <v>0.82</v>
      </c>
      <c r="V507" t="n">
        <v>0.91</v>
      </c>
      <c r="W507" t="n">
        <v>0.06</v>
      </c>
      <c r="X507" t="n">
        <v>0.06</v>
      </c>
      <c r="Y507" t="n">
        <v>1</v>
      </c>
      <c r="Z507" t="n">
        <v>10</v>
      </c>
    </row>
    <row r="508">
      <c r="A508" t="n">
        <v>82</v>
      </c>
      <c r="B508" t="n">
        <v>150</v>
      </c>
      <c r="C508" t="inlineStr">
        <is>
          <t xml:space="preserve">CONCLUIDO	</t>
        </is>
      </c>
      <c r="D508" t="n">
        <v>13.6565</v>
      </c>
      <c r="E508" t="n">
        <v>7.32</v>
      </c>
      <c r="F508" t="n">
        <v>4.1</v>
      </c>
      <c r="G508" t="n">
        <v>61.55</v>
      </c>
      <c r="H508" t="n">
        <v>1.12</v>
      </c>
      <c r="I508" t="n">
        <v>4</v>
      </c>
      <c r="J508" t="n">
        <v>342.91</v>
      </c>
      <c r="K508" t="n">
        <v>61.82</v>
      </c>
      <c r="L508" t="n">
        <v>21.5</v>
      </c>
      <c r="M508" t="n">
        <v>2</v>
      </c>
      <c r="N508" t="n">
        <v>109.59</v>
      </c>
      <c r="O508" t="n">
        <v>42527.02</v>
      </c>
      <c r="P508" t="n">
        <v>67.84</v>
      </c>
      <c r="Q508" t="n">
        <v>203.56</v>
      </c>
      <c r="R508" t="n">
        <v>15.98</v>
      </c>
      <c r="S508" t="n">
        <v>13.05</v>
      </c>
      <c r="T508" t="n">
        <v>1177.28</v>
      </c>
      <c r="U508" t="n">
        <v>0.82</v>
      </c>
      <c r="V508" t="n">
        <v>0.91</v>
      </c>
      <c r="W508" t="n">
        <v>0.06</v>
      </c>
      <c r="X508" t="n">
        <v>0.06</v>
      </c>
      <c r="Y508" t="n">
        <v>1</v>
      </c>
      <c r="Z508" t="n">
        <v>10</v>
      </c>
    </row>
    <row r="509">
      <c r="A509" t="n">
        <v>83</v>
      </c>
      <c r="B509" t="n">
        <v>150</v>
      </c>
      <c r="C509" t="inlineStr">
        <is>
          <t xml:space="preserve">CONCLUIDO	</t>
        </is>
      </c>
      <c r="D509" t="n">
        <v>13.6628</v>
      </c>
      <c r="E509" t="n">
        <v>7.32</v>
      </c>
      <c r="F509" t="n">
        <v>4.1</v>
      </c>
      <c r="G509" t="n">
        <v>61.5</v>
      </c>
      <c r="H509" t="n">
        <v>1.13</v>
      </c>
      <c r="I509" t="n">
        <v>4</v>
      </c>
      <c r="J509" t="n">
        <v>343.53</v>
      </c>
      <c r="K509" t="n">
        <v>61.82</v>
      </c>
      <c r="L509" t="n">
        <v>21.75</v>
      </c>
      <c r="M509" t="n">
        <v>2</v>
      </c>
      <c r="N509" t="n">
        <v>109.96</v>
      </c>
      <c r="O509" t="n">
        <v>42603.15</v>
      </c>
      <c r="P509" t="n">
        <v>67.56999999999999</v>
      </c>
      <c r="Q509" t="n">
        <v>203.56</v>
      </c>
      <c r="R509" t="n">
        <v>15.82</v>
      </c>
      <c r="S509" t="n">
        <v>13.05</v>
      </c>
      <c r="T509" t="n">
        <v>1094.27</v>
      </c>
      <c r="U509" t="n">
        <v>0.82</v>
      </c>
      <c r="V509" t="n">
        <v>0.91</v>
      </c>
      <c r="W509" t="n">
        <v>0.06</v>
      </c>
      <c r="X509" t="n">
        <v>0.06</v>
      </c>
      <c r="Y509" t="n">
        <v>1</v>
      </c>
      <c r="Z509" t="n">
        <v>10</v>
      </c>
    </row>
    <row r="510">
      <c r="A510" t="n">
        <v>84</v>
      </c>
      <c r="B510" t="n">
        <v>150</v>
      </c>
      <c r="C510" t="inlineStr">
        <is>
          <t xml:space="preserve">CONCLUIDO	</t>
        </is>
      </c>
      <c r="D510" t="n">
        <v>13.6752</v>
      </c>
      <c r="E510" t="n">
        <v>7.31</v>
      </c>
      <c r="F510" t="n">
        <v>4.09</v>
      </c>
      <c r="G510" t="n">
        <v>61.4</v>
      </c>
      <c r="H510" t="n">
        <v>1.14</v>
      </c>
      <c r="I510" t="n">
        <v>4</v>
      </c>
      <c r="J510" t="n">
        <v>344.15</v>
      </c>
      <c r="K510" t="n">
        <v>61.82</v>
      </c>
      <c r="L510" t="n">
        <v>22</v>
      </c>
      <c r="M510" t="n">
        <v>2</v>
      </c>
      <c r="N510" t="n">
        <v>110.33</v>
      </c>
      <c r="O510" t="n">
        <v>42679.6</v>
      </c>
      <c r="P510" t="n">
        <v>67.29000000000001</v>
      </c>
      <c r="Q510" t="n">
        <v>203.56</v>
      </c>
      <c r="R510" t="n">
        <v>15.6</v>
      </c>
      <c r="S510" t="n">
        <v>13.05</v>
      </c>
      <c r="T510" t="n">
        <v>983.3099999999999</v>
      </c>
      <c r="U510" t="n">
        <v>0.84</v>
      </c>
      <c r="V510" t="n">
        <v>0.91</v>
      </c>
      <c r="W510" t="n">
        <v>0.06</v>
      </c>
      <c r="X510" t="n">
        <v>0.05</v>
      </c>
      <c r="Y510" t="n">
        <v>1</v>
      </c>
      <c r="Z510" t="n">
        <v>10</v>
      </c>
    </row>
    <row r="511">
      <c r="A511" t="n">
        <v>85</v>
      </c>
      <c r="B511" t="n">
        <v>150</v>
      </c>
      <c r="C511" t="inlineStr">
        <is>
          <t xml:space="preserve">CONCLUIDO	</t>
        </is>
      </c>
      <c r="D511" t="n">
        <v>13.6778</v>
      </c>
      <c r="E511" t="n">
        <v>7.31</v>
      </c>
      <c r="F511" t="n">
        <v>4.09</v>
      </c>
      <c r="G511" t="n">
        <v>61.38</v>
      </c>
      <c r="H511" t="n">
        <v>1.15</v>
      </c>
      <c r="I511" t="n">
        <v>4</v>
      </c>
      <c r="J511" t="n">
        <v>344.77</v>
      </c>
      <c r="K511" t="n">
        <v>61.82</v>
      </c>
      <c r="L511" t="n">
        <v>22.25</v>
      </c>
      <c r="M511" t="n">
        <v>2</v>
      </c>
      <c r="N511" t="n">
        <v>110.7</v>
      </c>
      <c r="O511" t="n">
        <v>42756.12</v>
      </c>
      <c r="P511" t="n">
        <v>66.94</v>
      </c>
      <c r="Q511" t="n">
        <v>203.56</v>
      </c>
      <c r="R511" t="n">
        <v>15.63</v>
      </c>
      <c r="S511" t="n">
        <v>13.05</v>
      </c>
      <c r="T511" t="n">
        <v>998.88</v>
      </c>
      <c r="U511" t="n">
        <v>0.84</v>
      </c>
      <c r="V511" t="n">
        <v>0.91</v>
      </c>
      <c r="W511" t="n">
        <v>0.06</v>
      </c>
      <c r="X511" t="n">
        <v>0.05</v>
      </c>
      <c r="Y511" t="n">
        <v>1</v>
      </c>
      <c r="Z511" t="n">
        <v>10</v>
      </c>
    </row>
    <row r="512">
      <c r="A512" t="n">
        <v>86</v>
      </c>
      <c r="B512" t="n">
        <v>150</v>
      </c>
      <c r="C512" t="inlineStr">
        <is>
          <t xml:space="preserve">CONCLUIDO	</t>
        </is>
      </c>
      <c r="D512" t="n">
        <v>13.67</v>
      </c>
      <c r="E512" t="n">
        <v>7.32</v>
      </c>
      <c r="F512" t="n">
        <v>4.1</v>
      </c>
      <c r="G512" t="n">
        <v>61.44</v>
      </c>
      <c r="H512" t="n">
        <v>1.16</v>
      </c>
      <c r="I512" t="n">
        <v>4</v>
      </c>
      <c r="J512" t="n">
        <v>345.39</v>
      </c>
      <c r="K512" t="n">
        <v>61.82</v>
      </c>
      <c r="L512" t="n">
        <v>22.5</v>
      </c>
      <c r="M512" t="n">
        <v>2</v>
      </c>
      <c r="N512" t="n">
        <v>111.07</v>
      </c>
      <c r="O512" t="n">
        <v>42832.82</v>
      </c>
      <c r="P512" t="n">
        <v>66.81</v>
      </c>
      <c r="Q512" t="n">
        <v>203.56</v>
      </c>
      <c r="R512" t="n">
        <v>15.79</v>
      </c>
      <c r="S512" t="n">
        <v>13.05</v>
      </c>
      <c r="T512" t="n">
        <v>1080.51</v>
      </c>
      <c r="U512" t="n">
        <v>0.83</v>
      </c>
      <c r="V512" t="n">
        <v>0.91</v>
      </c>
      <c r="W512" t="n">
        <v>0.06</v>
      </c>
      <c r="X512" t="n">
        <v>0.06</v>
      </c>
      <c r="Y512" t="n">
        <v>1</v>
      </c>
      <c r="Z512" t="n">
        <v>10</v>
      </c>
    </row>
    <row r="513">
      <c r="A513" t="n">
        <v>87</v>
      </c>
      <c r="B513" t="n">
        <v>150</v>
      </c>
      <c r="C513" t="inlineStr">
        <is>
          <t xml:space="preserve">CONCLUIDO	</t>
        </is>
      </c>
      <c r="D513" t="n">
        <v>13.6545</v>
      </c>
      <c r="E513" t="n">
        <v>7.32</v>
      </c>
      <c r="F513" t="n">
        <v>4.1</v>
      </c>
      <c r="G513" t="n">
        <v>61.56</v>
      </c>
      <c r="H513" t="n">
        <v>1.17</v>
      </c>
      <c r="I513" t="n">
        <v>4</v>
      </c>
      <c r="J513" t="n">
        <v>346.02</v>
      </c>
      <c r="K513" t="n">
        <v>61.82</v>
      </c>
      <c r="L513" t="n">
        <v>22.75</v>
      </c>
      <c r="M513" t="n">
        <v>2</v>
      </c>
      <c r="N513" t="n">
        <v>111.45</v>
      </c>
      <c r="O513" t="n">
        <v>42909.73</v>
      </c>
      <c r="P513" t="n">
        <v>66.69</v>
      </c>
      <c r="Q513" t="n">
        <v>203.56</v>
      </c>
      <c r="R513" t="n">
        <v>16.08</v>
      </c>
      <c r="S513" t="n">
        <v>13.05</v>
      </c>
      <c r="T513" t="n">
        <v>1225.84</v>
      </c>
      <c r="U513" t="n">
        <v>0.8100000000000001</v>
      </c>
      <c r="V513" t="n">
        <v>0.91</v>
      </c>
      <c r="W513" t="n">
        <v>0.06</v>
      </c>
      <c r="X513" t="n">
        <v>0.06</v>
      </c>
      <c r="Y513" t="n">
        <v>1</v>
      </c>
      <c r="Z513" t="n">
        <v>10</v>
      </c>
    </row>
    <row r="514">
      <c r="A514" t="n">
        <v>88</v>
      </c>
      <c r="B514" t="n">
        <v>150</v>
      </c>
      <c r="C514" t="inlineStr">
        <is>
          <t xml:space="preserve">CONCLUIDO	</t>
        </is>
      </c>
      <c r="D514" t="n">
        <v>13.6498</v>
      </c>
      <c r="E514" t="n">
        <v>7.33</v>
      </c>
      <c r="F514" t="n">
        <v>4.11</v>
      </c>
      <c r="G514" t="n">
        <v>61.6</v>
      </c>
      <c r="H514" t="n">
        <v>1.18</v>
      </c>
      <c r="I514" t="n">
        <v>4</v>
      </c>
      <c r="J514" t="n">
        <v>346.64</v>
      </c>
      <c r="K514" t="n">
        <v>61.82</v>
      </c>
      <c r="L514" t="n">
        <v>23</v>
      </c>
      <c r="M514" t="n">
        <v>2</v>
      </c>
      <c r="N514" t="n">
        <v>111.82</v>
      </c>
      <c r="O514" t="n">
        <v>42986.83</v>
      </c>
      <c r="P514" t="n">
        <v>66.59</v>
      </c>
      <c r="Q514" t="n">
        <v>203.56</v>
      </c>
      <c r="R514" t="n">
        <v>16.12</v>
      </c>
      <c r="S514" t="n">
        <v>13.05</v>
      </c>
      <c r="T514" t="n">
        <v>1247.38</v>
      </c>
      <c r="U514" t="n">
        <v>0.8100000000000001</v>
      </c>
      <c r="V514" t="n">
        <v>0.91</v>
      </c>
      <c r="W514" t="n">
        <v>0.06</v>
      </c>
      <c r="X514" t="n">
        <v>0.07000000000000001</v>
      </c>
      <c r="Y514" t="n">
        <v>1</v>
      </c>
      <c r="Z514" t="n">
        <v>10</v>
      </c>
    </row>
    <row r="515">
      <c r="A515" t="n">
        <v>89</v>
      </c>
      <c r="B515" t="n">
        <v>150</v>
      </c>
      <c r="C515" t="inlineStr">
        <is>
          <t xml:space="preserve">CONCLUIDO	</t>
        </is>
      </c>
      <c r="D515" t="n">
        <v>13.6508</v>
      </c>
      <c r="E515" t="n">
        <v>7.33</v>
      </c>
      <c r="F515" t="n">
        <v>4.11</v>
      </c>
      <c r="G515" t="n">
        <v>61.59</v>
      </c>
      <c r="H515" t="n">
        <v>1.19</v>
      </c>
      <c r="I515" t="n">
        <v>4</v>
      </c>
      <c r="J515" t="n">
        <v>347.27</v>
      </c>
      <c r="K515" t="n">
        <v>61.82</v>
      </c>
      <c r="L515" t="n">
        <v>23.25</v>
      </c>
      <c r="M515" t="n">
        <v>2</v>
      </c>
      <c r="N515" t="n">
        <v>112.2</v>
      </c>
      <c r="O515" t="n">
        <v>43064.12</v>
      </c>
      <c r="P515" t="n">
        <v>66.41</v>
      </c>
      <c r="Q515" t="n">
        <v>203.62</v>
      </c>
      <c r="R515" t="n">
        <v>16.12</v>
      </c>
      <c r="S515" t="n">
        <v>13.05</v>
      </c>
      <c r="T515" t="n">
        <v>1242.82</v>
      </c>
      <c r="U515" t="n">
        <v>0.8100000000000001</v>
      </c>
      <c r="V515" t="n">
        <v>0.91</v>
      </c>
      <c r="W515" t="n">
        <v>0.06</v>
      </c>
      <c r="X515" t="n">
        <v>0.07000000000000001</v>
      </c>
      <c r="Y515" t="n">
        <v>1</v>
      </c>
      <c r="Z515" t="n">
        <v>10</v>
      </c>
    </row>
    <row r="516">
      <c r="A516" t="n">
        <v>90</v>
      </c>
      <c r="B516" t="n">
        <v>150</v>
      </c>
      <c r="C516" t="inlineStr">
        <is>
          <t xml:space="preserve">CONCLUIDO	</t>
        </is>
      </c>
      <c r="D516" t="n">
        <v>13.8037</v>
      </c>
      <c r="E516" t="n">
        <v>7.24</v>
      </c>
      <c r="F516" t="n">
        <v>4.08</v>
      </c>
      <c r="G516" t="n">
        <v>81.61</v>
      </c>
      <c r="H516" t="n">
        <v>1.2</v>
      </c>
      <c r="I516" t="n">
        <v>3</v>
      </c>
      <c r="J516" t="n">
        <v>347.9</v>
      </c>
      <c r="K516" t="n">
        <v>61.82</v>
      </c>
      <c r="L516" t="n">
        <v>23.5</v>
      </c>
      <c r="M516" t="n">
        <v>1</v>
      </c>
      <c r="N516" t="n">
        <v>112.58</v>
      </c>
      <c r="O516" t="n">
        <v>43141.62</v>
      </c>
      <c r="P516" t="n">
        <v>65.61</v>
      </c>
      <c r="Q516" t="n">
        <v>203.56</v>
      </c>
      <c r="R516" t="n">
        <v>15.28</v>
      </c>
      <c r="S516" t="n">
        <v>13.05</v>
      </c>
      <c r="T516" t="n">
        <v>830.48</v>
      </c>
      <c r="U516" t="n">
        <v>0.85</v>
      </c>
      <c r="V516" t="n">
        <v>0.92</v>
      </c>
      <c r="W516" t="n">
        <v>0.06</v>
      </c>
      <c r="X516" t="n">
        <v>0.04</v>
      </c>
      <c r="Y516" t="n">
        <v>1</v>
      </c>
      <c r="Z516" t="n">
        <v>10</v>
      </c>
    </row>
    <row r="517">
      <c r="A517" t="n">
        <v>91</v>
      </c>
      <c r="B517" t="n">
        <v>150</v>
      </c>
      <c r="C517" t="inlineStr">
        <is>
          <t xml:space="preserve">CONCLUIDO	</t>
        </is>
      </c>
      <c r="D517" t="n">
        <v>13.8111</v>
      </c>
      <c r="E517" t="n">
        <v>7.24</v>
      </c>
      <c r="F517" t="n">
        <v>4.08</v>
      </c>
      <c r="G517" t="n">
        <v>81.53</v>
      </c>
      <c r="H517" t="n">
        <v>1.21</v>
      </c>
      <c r="I517" t="n">
        <v>3</v>
      </c>
      <c r="J517" t="n">
        <v>348.53</v>
      </c>
      <c r="K517" t="n">
        <v>61.82</v>
      </c>
      <c r="L517" t="n">
        <v>23.75</v>
      </c>
      <c r="M517" t="n">
        <v>1</v>
      </c>
      <c r="N517" t="n">
        <v>112.96</v>
      </c>
      <c r="O517" t="n">
        <v>43219.31</v>
      </c>
      <c r="P517" t="n">
        <v>65.73</v>
      </c>
      <c r="Q517" t="n">
        <v>203.56</v>
      </c>
      <c r="R517" t="n">
        <v>15.12</v>
      </c>
      <c r="S517" t="n">
        <v>13.05</v>
      </c>
      <c r="T517" t="n">
        <v>749.55</v>
      </c>
      <c r="U517" t="n">
        <v>0.86</v>
      </c>
      <c r="V517" t="n">
        <v>0.92</v>
      </c>
      <c r="W517" t="n">
        <v>0.06</v>
      </c>
      <c r="X517" t="n">
        <v>0.04</v>
      </c>
      <c r="Y517" t="n">
        <v>1</v>
      </c>
      <c r="Z517" t="n">
        <v>10</v>
      </c>
    </row>
    <row r="518">
      <c r="A518" t="n">
        <v>92</v>
      </c>
      <c r="B518" t="n">
        <v>150</v>
      </c>
      <c r="C518" t="inlineStr">
        <is>
          <t xml:space="preserve">CONCLUIDO	</t>
        </is>
      </c>
      <c r="D518" t="n">
        <v>13.8185</v>
      </c>
      <c r="E518" t="n">
        <v>7.24</v>
      </c>
      <c r="F518" t="n">
        <v>4.07</v>
      </c>
      <c r="G518" t="n">
        <v>81.45999999999999</v>
      </c>
      <c r="H518" t="n">
        <v>1.23</v>
      </c>
      <c r="I518" t="n">
        <v>3</v>
      </c>
      <c r="J518" t="n">
        <v>349.16</v>
      </c>
      <c r="K518" t="n">
        <v>61.82</v>
      </c>
      <c r="L518" t="n">
        <v>24</v>
      </c>
      <c r="M518" t="n">
        <v>1</v>
      </c>
      <c r="N518" t="n">
        <v>113.34</v>
      </c>
      <c r="O518" t="n">
        <v>43297.21</v>
      </c>
      <c r="P518" t="n">
        <v>65.81</v>
      </c>
      <c r="Q518" t="n">
        <v>203.56</v>
      </c>
      <c r="R518" t="n">
        <v>14.98</v>
      </c>
      <c r="S518" t="n">
        <v>13.05</v>
      </c>
      <c r="T518" t="n">
        <v>680.13</v>
      </c>
      <c r="U518" t="n">
        <v>0.87</v>
      </c>
      <c r="V518" t="n">
        <v>0.92</v>
      </c>
      <c r="W518" t="n">
        <v>0.06</v>
      </c>
      <c r="X518" t="n">
        <v>0.03</v>
      </c>
      <c r="Y518" t="n">
        <v>1</v>
      </c>
      <c r="Z518" t="n">
        <v>10</v>
      </c>
    </row>
    <row r="519">
      <c r="A519" t="n">
        <v>93</v>
      </c>
      <c r="B519" t="n">
        <v>150</v>
      </c>
      <c r="C519" t="inlineStr">
        <is>
          <t xml:space="preserve">CONCLUIDO	</t>
        </is>
      </c>
      <c r="D519" t="n">
        <v>13.8249</v>
      </c>
      <c r="E519" t="n">
        <v>7.23</v>
      </c>
      <c r="F519" t="n">
        <v>4.07</v>
      </c>
      <c r="G519" t="n">
        <v>81.39</v>
      </c>
      <c r="H519" t="n">
        <v>1.24</v>
      </c>
      <c r="I519" t="n">
        <v>3</v>
      </c>
      <c r="J519" t="n">
        <v>349.79</v>
      </c>
      <c r="K519" t="n">
        <v>61.82</v>
      </c>
      <c r="L519" t="n">
        <v>24.25</v>
      </c>
      <c r="M519" t="n">
        <v>1</v>
      </c>
      <c r="N519" t="n">
        <v>113.72</v>
      </c>
      <c r="O519" t="n">
        <v>43375.3</v>
      </c>
      <c r="P519" t="n">
        <v>65.81999999999999</v>
      </c>
      <c r="Q519" t="n">
        <v>203.56</v>
      </c>
      <c r="R519" t="n">
        <v>14.88</v>
      </c>
      <c r="S519" t="n">
        <v>13.05</v>
      </c>
      <c r="T519" t="n">
        <v>629.91</v>
      </c>
      <c r="U519" t="n">
        <v>0.88</v>
      </c>
      <c r="V519" t="n">
        <v>0.92</v>
      </c>
      <c r="W519" t="n">
        <v>0.06</v>
      </c>
      <c r="X519" t="n">
        <v>0.03</v>
      </c>
      <c r="Y519" t="n">
        <v>1</v>
      </c>
      <c r="Z519" t="n">
        <v>10</v>
      </c>
    </row>
    <row r="520">
      <c r="A520" t="n">
        <v>94</v>
      </c>
      <c r="B520" t="n">
        <v>150</v>
      </c>
      <c r="C520" t="inlineStr">
        <is>
          <t xml:space="preserve">CONCLUIDO	</t>
        </is>
      </c>
      <c r="D520" t="n">
        <v>13.8281</v>
      </c>
      <c r="E520" t="n">
        <v>7.23</v>
      </c>
      <c r="F520" t="n">
        <v>4.07</v>
      </c>
      <c r="G520" t="n">
        <v>81.36</v>
      </c>
      <c r="H520" t="n">
        <v>1.25</v>
      </c>
      <c r="I520" t="n">
        <v>3</v>
      </c>
      <c r="J520" t="n">
        <v>350.43</v>
      </c>
      <c r="K520" t="n">
        <v>61.82</v>
      </c>
      <c r="L520" t="n">
        <v>24.5</v>
      </c>
      <c r="M520" t="n">
        <v>1</v>
      </c>
      <c r="N520" t="n">
        <v>114.11</v>
      </c>
      <c r="O520" t="n">
        <v>43453.61</v>
      </c>
      <c r="P520" t="n">
        <v>65.91</v>
      </c>
      <c r="Q520" t="n">
        <v>203.56</v>
      </c>
      <c r="R520" t="n">
        <v>14.85</v>
      </c>
      <c r="S520" t="n">
        <v>13.05</v>
      </c>
      <c r="T520" t="n">
        <v>613</v>
      </c>
      <c r="U520" t="n">
        <v>0.88</v>
      </c>
      <c r="V520" t="n">
        <v>0.92</v>
      </c>
      <c r="W520" t="n">
        <v>0.06</v>
      </c>
      <c r="X520" t="n">
        <v>0.03</v>
      </c>
      <c r="Y520" t="n">
        <v>1</v>
      </c>
      <c r="Z520" t="n">
        <v>10</v>
      </c>
    </row>
    <row r="521">
      <c r="A521" t="n">
        <v>95</v>
      </c>
      <c r="B521" t="n">
        <v>150</v>
      </c>
      <c r="C521" t="inlineStr">
        <is>
          <t xml:space="preserve">CONCLUIDO	</t>
        </is>
      </c>
      <c r="D521" t="n">
        <v>13.8249</v>
      </c>
      <c r="E521" t="n">
        <v>7.23</v>
      </c>
      <c r="F521" t="n">
        <v>4.07</v>
      </c>
      <c r="G521" t="n">
        <v>81.39</v>
      </c>
      <c r="H521" t="n">
        <v>1.26</v>
      </c>
      <c r="I521" t="n">
        <v>3</v>
      </c>
      <c r="J521" t="n">
        <v>351.06</v>
      </c>
      <c r="K521" t="n">
        <v>61.82</v>
      </c>
      <c r="L521" t="n">
        <v>24.75</v>
      </c>
      <c r="M521" t="n">
        <v>1</v>
      </c>
      <c r="N521" t="n">
        <v>114.49</v>
      </c>
      <c r="O521" t="n">
        <v>43532.12</v>
      </c>
      <c r="P521" t="n">
        <v>66.23999999999999</v>
      </c>
      <c r="Q521" t="n">
        <v>203.6</v>
      </c>
      <c r="R521" t="n">
        <v>14.89</v>
      </c>
      <c r="S521" t="n">
        <v>13.05</v>
      </c>
      <c r="T521" t="n">
        <v>634.27</v>
      </c>
      <c r="U521" t="n">
        <v>0.88</v>
      </c>
      <c r="V521" t="n">
        <v>0.92</v>
      </c>
      <c r="W521" t="n">
        <v>0.06</v>
      </c>
      <c r="X521" t="n">
        <v>0.03</v>
      </c>
      <c r="Y521" t="n">
        <v>1</v>
      </c>
      <c r="Z521" t="n">
        <v>10</v>
      </c>
    </row>
    <row r="522">
      <c r="A522" t="n">
        <v>96</v>
      </c>
      <c r="B522" t="n">
        <v>150</v>
      </c>
      <c r="C522" t="inlineStr">
        <is>
          <t xml:space="preserve">CONCLUIDO	</t>
        </is>
      </c>
      <c r="D522" t="n">
        <v>13.8228</v>
      </c>
      <c r="E522" t="n">
        <v>7.23</v>
      </c>
      <c r="F522" t="n">
        <v>4.07</v>
      </c>
      <c r="G522" t="n">
        <v>81.41</v>
      </c>
      <c r="H522" t="n">
        <v>1.27</v>
      </c>
      <c r="I522" t="n">
        <v>3</v>
      </c>
      <c r="J522" t="n">
        <v>351.7</v>
      </c>
      <c r="K522" t="n">
        <v>61.82</v>
      </c>
      <c r="L522" t="n">
        <v>25</v>
      </c>
      <c r="M522" t="n">
        <v>1</v>
      </c>
      <c r="N522" t="n">
        <v>114.88</v>
      </c>
      <c r="O522" t="n">
        <v>43610.83</v>
      </c>
      <c r="P522" t="n">
        <v>66.33</v>
      </c>
      <c r="Q522" t="n">
        <v>203.56</v>
      </c>
      <c r="R522" t="n">
        <v>14.96</v>
      </c>
      <c r="S522" t="n">
        <v>13.05</v>
      </c>
      <c r="T522" t="n">
        <v>671.8099999999999</v>
      </c>
      <c r="U522" t="n">
        <v>0.87</v>
      </c>
      <c r="V522" t="n">
        <v>0.92</v>
      </c>
      <c r="W522" t="n">
        <v>0.06</v>
      </c>
      <c r="X522" t="n">
        <v>0.03</v>
      </c>
      <c r="Y522" t="n">
        <v>1</v>
      </c>
      <c r="Z522" t="n">
        <v>10</v>
      </c>
    </row>
    <row r="523">
      <c r="A523" t="n">
        <v>97</v>
      </c>
      <c r="B523" t="n">
        <v>150</v>
      </c>
      <c r="C523" t="inlineStr">
        <is>
          <t xml:space="preserve">CONCLUIDO	</t>
        </is>
      </c>
      <c r="D523" t="n">
        <v>13.8159</v>
      </c>
      <c r="E523" t="n">
        <v>7.24</v>
      </c>
      <c r="F523" t="n">
        <v>4.07</v>
      </c>
      <c r="G523" t="n">
        <v>81.48</v>
      </c>
      <c r="H523" t="n">
        <v>1.28</v>
      </c>
      <c r="I523" t="n">
        <v>3</v>
      </c>
      <c r="J523" t="n">
        <v>352.34</v>
      </c>
      <c r="K523" t="n">
        <v>61.82</v>
      </c>
      <c r="L523" t="n">
        <v>25.25</v>
      </c>
      <c r="M523" t="n">
        <v>1</v>
      </c>
      <c r="N523" t="n">
        <v>115.27</v>
      </c>
      <c r="O523" t="n">
        <v>43689.76</v>
      </c>
      <c r="P523" t="n">
        <v>66.41</v>
      </c>
      <c r="Q523" t="n">
        <v>203.56</v>
      </c>
      <c r="R523" t="n">
        <v>15.07</v>
      </c>
      <c r="S523" t="n">
        <v>13.05</v>
      </c>
      <c r="T523" t="n">
        <v>726.12</v>
      </c>
      <c r="U523" t="n">
        <v>0.87</v>
      </c>
      <c r="V523" t="n">
        <v>0.92</v>
      </c>
      <c r="W523" t="n">
        <v>0.06</v>
      </c>
      <c r="X523" t="n">
        <v>0.03</v>
      </c>
      <c r="Y523" t="n">
        <v>1</v>
      </c>
      <c r="Z523" t="n">
        <v>10</v>
      </c>
    </row>
    <row r="524">
      <c r="A524" t="n">
        <v>98</v>
      </c>
      <c r="B524" t="n">
        <v>150</v>
      </c>
      <c r="C524" t="inlineStr">
        <is>
          <t xml:space="preserve">CONCLUIDO	</t>
        </is>
      </c>
      <c r="D524" t="n">
        <v>13.81</v>
      </c>
      <c r="E524" t="n">
        <v>7.24</v>
      </c>
      <c r="F524" t="n">
        <v>4.08</v>
      </c>
      <c r="G524" t="n">
        <v>81.54000000000001</v>
      </c>
      <c r="H524" t="n">
        <v>1.29</v>
      </c>
      <c r="I524" t="n">
        <v>3</v>
      </c>
      <c r="J524" t="n">
        <v>352.98</v>
      </c>
      <c r="K524" t="n">
        <v>61.82</v>
      </c>
      <c r="L524" t="n">
        <v>25.5</v>
      </c>
      <c r="M524" t="n">
        <v>1</v>
      </c>
      <c r="N524" t="n">
        <v>115.66</v>
      </c>
      <c r="O524" t="n">
        <v>43769.02</v>
      </c>
      <c r="P524" t="n">
        <v>66.5</v>
      </c>
      <c r="Q524" t="n">
        <v>203.56</v>
      </c>
      <c r="R524" t="n">
        <v>15.2</v>
      </c>
      <c r="S524" t="n">
        <v>13.05</v>
      </c>
      <c r="T524" t="n">
        <v>789.99</v>
      </c>
      <c r="U524" t="n">
        <v>0.86</v>
      </c>
      <c r="V524" t="n">
        <v>0.92</v>
      </c>
      <c r="W524" t="n">
        <v>0.06</v>
      </c>
      <c r="X524" t="n">
        <v>0.04</v>
      </c>
      <c r="Y524" t="n">
        <v>1</v>
      </c>
      <c r="Z524" t="n">
        <v>10</v>
      </c>
    </row>
    <row r="525">
      <c r="A525" t="n">
        <v>99</v>
      </c>
      <c r="B525" t="n">
        <v>150</v>
      </c>
      <c r="C525" t="inlineStr">
        <is>
          <t xml:space="preserve">CONCLUIDO	</t>
        </is>
      </c>
      <c r="D525" t="n">
        <v>13.8026</v>
      </c>
      <c r="E525" t="n">
        <v>7.24</v>
      </c>
      <c r="F525" t="n">
        <v>4.08</v>
      </c>
      <c r="G525" t="n">
        <v>81.62</v>
      </c>
      <c r="H525" t="n">
        <v>1.3</v>
      </c>
      <c r="I525" t="n">
        <v>3</v>
      </c>
      <c r="J525" t="n">
        <v>353.63</v>
      </c>
      <c r="K525" t="n">
        <v>61.82</v>
      </c>
      <c r="L525" t="n">
        <v>25.75</v>
      </c>
      <c r="M525" t="n">
        <v>1</v>
      </c>
      <c r="N525" t="n">
        <v>116.06</v>
      </c>
      <c r="O525" t="n">
        <v>43848.38</v>
      </c>
      <c r="P525" t="n">
        <v>66.64</v>
      </c>
      <c r="Q525" t="n">
        <v>203.56</v>
      </c>
      <c r="R525" t="n">
        <v>15.34</v>
      </c>
      <c r="S525" t="n">
        <v>13.05</v>
      </c>
      <c r="T525" t="n">
        <v>858.8099999999999</v>
      </c>
      <c r="U525" t="n">
        <v>0.85</v>
      </c>
      <c r="V525" t="n">
        <v>0.92</v>
      </c>
      <c r="W525" t="n">
        <v>0.06</v>
      </c>
      <c r="X525" t="n">
        <v>0.04</v>
      </c>
      <c r="Y525" t="n">
        <v>1</v>
      </c>
      <c r="Z525" t="n">
        <v>10</v>
      </c>
    </row>
    <row r="526">
      <c r="A526" t="n">
        <v>100</v>
      </c>
      <c r="B526" t="n">
        <v>150</v>
      </c>
      <c r="C526" t="inlineStr">
        <is>
          <t xml:space="preserve">CONCLUIDO	</t>
        </is>
      </c>
      <c r="D526" t="n">
        <v>13.8058</v>
      </c>
      <c r="E526" t="n">
        <v>7.24</v>
      </c>
      <c r="F526" t="n">
        <v>4.08</v>
      </c>
      <c r="G526" t="n">
        <v>81.59</v>
      </c>
      <c r="H526" t="n">
        <v>1.31</v>
      </c>
      <c r="I526" t="n">
        <v>3</v>
      </c>
      <c r="J526" t="n">
        <v>354.27</v>
      </c>
      <c r="K526" t="n">
        <v>61.82</v>
      </c>
      <c r="L526" t="n">
        <v>26</v>
      </c>
      <c r="M526" t="n">
        <v>1</v>
      </c>
      <c r="N526" t="n">
        <v>116.45</v>
      </c>
      <c r="O526" t="n">
        <v>43927.95</v>
      </c>
      <c r="P526" t="n">
        <v>66.67</v>
      </c>
      <c r="Q526" t="n">
        <v>203.57</v>
      </c>
      <c r="R526" t="n">
        <v>15.22</v>
      </c>
      <c r="S526" t="n">
        <v>13.05</v>
      </c>
      <c r="T526" t="n">
        <v>800</v>
      </c>
      <c r="U526" t="n">
        <v>0.86</v>
      </c>
      <c r="V526" t="n">
        <v>0.92</v>
      </c>
      <c r="W526" t="n">
        <v>0.06</v>
      </c>
      <c r="X526" t="n">
        <v>0.04</v>
      </c>
      <c r="Y526" t="n">
        <v>1</v>
      </c>
      <c r="Z526" t="n">
        <v>10</v>
      </c>
    </row>
    <row r="527">
      <c r="A527" t="n">
        <v>101</v>
      </c>
      <c r="B527" t="n">
        <v>150</v>
      </c>
      <c r="C527" t="inlineStr">
        <is>
          <t xml:space="preserve">CONCLUIDO	</t>
        </is>
      </c>
      <c r="D527" t="n">
        <v>13.8137</v>
      </c>
      <c r="E527" t="n">
        <v>7.24</v>
      </c>
      <c r="F527" t="n">
        <v>4.08</v>
      </c>
      <c r="G527" t="n">
        <v>81.51000000000001</v>
      </c>
      <c r="H527" t="n">
        <v>1.32</v>
      </c>
      <c r="I527" t="n">
        <v>3</v>
      </c>
      <c r="J527" t="n">
        <v>354.92</v>
      </c>
      <c r="K527" t="n">
        <v>61.82</v>
      </c>
      <c r="L527" t="n">
        <v>26.25</v>
      </c>
      <c r="M527" t="n">
        <v>1</v>
      </c>
      <c r="N527" t="n">
        <v>116.85</v>
      </c>
      <c r="O527" t="n">
        <v>44007.74</v>
      </c>
      <c r="P527" t="n">
        <v>66.73999999999999</v>
      </c>
      <c r="Q527" t="n">
        <v>203.56</v>
      </c>
      <c r="R527" t="n">
        <v>15.07</v>
      </c>
      <c r="S527" t="n">
        <v>13.05</v>
      </c>
      <c r="T527" t="n">
        <v>724.8200000000001</v>
      </c>
      <c r="U527" t="n">
        <v>0.87</v>
      </c>
      <c r="V527" t="n">
        <v>0.92</v>
      </c>
      <c r="W527" t="n">
        <v>0.06</v>
      </c>
      <c r="X527" t="n">
        <v>0.04</v>
      </c>
      <c r="Y527" t="n">
        <v>1</v>
      </c>
      <c r="Z527" t="n">
        <v>10</v>
      </c>
    </row>
    <row r="528">
      <c r="A528" t="n">
        <v>102</v>
      </c>
      <c r="B528" t="n">
        <v>150</v>
      </c>
      <c r="C528" t="inlineStr">
        <is>
          <t xml:space="preserve">CONCLUIDO	</t>
        </is>
      </c>
      <c r="D528" t="n">
        <v>13.8206</v>
      </c>
      <c r="E528" t="n">
        <v>7.24</v>
      </c>
      <c r="F528" t="n">
        <v>4.07</v>
      </c>
      <c r="G528" t="n">
        <v>81.43000000000001</v>
      </c>
      <c r="H528" t="n">
        <v>1.33</v>
      </c>
      <c r="I528" t="n">
        <v>3</v>
      </c>
      <c r="J528" t="n">
        <v>355.57</v>
      </c>
      <c r="K528" t="n">
        <v>61.82</v>
      </c>
      <c r="L528" t="n">
        <v>26.5</v>
      </c>
      <c r="M528" t="n">
        <v>1</v>
      </c>
      <c r="N528" t="n">
        <v>117.25</v>
      </c>
      <c r="O528" t="n">
        <v>44087.74</v>
      </c>
      <c r="P528" t="n">
        <v>66.7</v>
      </c>
      <c r="Q528" t="n">
        <v>203.56</v>
      </c>
      <c r="R528" t="n">
        <v>14.95</v>
      </c>
      <c r="S528" t="n">
        <v>13.05</v>
      </c>
      <c r="T528" t="n">
        <v>667.21</v>
      </c>
      <c r="U528" t="n">
        <v>0.87</v>
      </c>
      <c r="V528" t="n">
        <v>0.92</v>
      </c>
      <c r="W528" t="n">
        <v>0.06</v>
      </c>
      <c r="X528" t="n">
        <v>0.03</v>
      </c>
      <c r="Y528" t="n">
        <v>1</v>
      </c>
      <c r="Z528" t="n">
        <v>10</v>
      </c>
    </row>
    <row r="529">
      <c r="A529" t="n">
        <v>103</v>
      </c>
      <c r="B529" t="n">
        <v>150</v>
      </c>
      <c r="C529" t="inlineStr">
        <is>
          <t xml:space="preserve">CONCLUIDO	</t>
        </is>
      </c>
      <c r="D529" t="n">
        <v>13.8228</v>
      </c>
      <c r="E529" t="n">
        <v>7.23</v>
      </c>
      <c r="F529" t="n">
        <v>4.07</v>
      </c>
      <c r="G529" t="n">
        <v>81.41</v>
      </c>
      <c r="H529" t="n">
        <v>1.34</v>
      </c>
      <c r="I529" t="n">
        <v>3</v>
      </c>
      <c r="J529" t="n">
        <v>356.22</v>
      </c>
      <c r="K529" t="n">
        <v>61.82</v>
      </c>
      <c r="L529" t="n">
        <v>26.75</v>
      </c>
      <c r="M529" t="n">
        <v>1</v>
      </c>
      <c r="N529" t="n">
        <v>117.65</v>
      </c>
      <c r="O529" t="n">
        <v>44167.96</v>
      </c>
      <c r="P529" t="n">
        <v>66.7</v>
      </c>
      <c r="Q529" t="n">
        <v>203.56</v>
      </c>
      <c r="R529" t="n">
        <v>14.9</v>
      </c>
      <c r="S529" t="n">
        <v>13.05</v>
      </c>
      <c r="T529" t="n">
        <v>637.92</v>
      </c>
      <c r="U529" t="n">
        <v>0.88</v>
      </c>
      <c r="V529" t="n">
        <v>0.92</v>
      </c>
      <c r="W529" t="n">
        <v>0.06</v>
      </c>
      <c r="X529" t="n">
        <v>0.03</v>
      </c>
      <c r="Y529" t="n">
        <v>1</v>
      </c>
      <c r="Z529" t="n">
        <v>10</v>
      </c>
    </row>
    <row r="530">
      <c r="A530" t="n">
        <v>104</v>
      </c>
      <c r="B530" t="n">
        <v>150</v>
      </c>
      <c r="C530" t="inlineStr">
        <is>
          <t xml:space="preserve">CONCLUIDO	</t>
        </is>
      </c>
      <c r="D530" t="n">
        <v>13.8244</v>
      </c>
      <c r="E530" t="n">
        <v>7.23</v>
      </c>
      <c r="F530" t="n">
        <v>4.07</v>
      </c>
      <c r="G530" t="n">
        <v>81.39</v>
      </c>
      <c r="H530" t="n">
        <v>1.35</v>
      </c>
      <c r="I530" t="n">
        <v>3</v>
      </c>
      <c r="J530" t="n">
        <v>356.87</v>
      </c>
      <c r="K530" t="n">
        <v>61.82</v>
      </c>
      <c r="L530" t="n">
        <v>27</v>
      </c>
      <c r="M530" t="n">
        <v>1</v>
      </c>
      <c r="N530" t="n">
        <v>118.05</v>
      </c>
      <c r="O530" t="n">
        <v>44248.41</v>
      </c>
      <c r="P530" t="n">
        <v>66.68000000000001</v>
      </c>
      <c r="Q530" t="n">
        <v>203.56</v>
      </c>
      <c r="R530" t="n">
        <v>14.92</v>
      </c>
      <c r="S530" t="n">
        <v>13.05</v>
      </c>
      <c r="T530" t="n">
        <v>651.4</v>
      </c>
      <c r="U530" t="n">
        <v>0.87</v>
      </c>
      <c r="V530" t="n">
        <v>0.92</v>
      </c>
      <c r="W530" t="n">
        <v>0.06</v>
      </c>
      <c r="X530" t="n">
        <v>0.03</v>
      </c>
      <c r="Y530" t="n">
        <v>1</v>
      </c>
      <c r="Z530" t="n">
        <v>10</v>
      </c>
    </row>
    <row r="531">
      <c r="A531" t="n">
        <v>105</v>
      </c>
      <c r="B531" t="n">
        <v>150</v>
      </c>
      <c r="C531" t="inlineStr">
        <is>
          <t xml:space="preserve">CONCLUIDO	</t>
        </is>
      </c>
      <c r="D531" t="n">
        <v>13.8212</v>
      </c>
      <c r="E531" t="n">
        <v>7.24</v>
      </c>
      <c r="F531" t="n">
        <v>4.07</v>
      </c>
      <c r="G531" t="n">
        <v>81.43000000000001</v>
      </c>
      <c r="H531" t="n">
        <v>1.36</v>
      </c>
      <c r="I531" t="n">
        <v>3</v>
      </c>
      <c r="J531" t="n">
        <v>357.52</v>
      </c>
      <c r="K531" t="n">
        <v>61.82</v>
      </c>
      <c r="L531" t="n">
        <v>27.25</v>
      </c>
      <c r="M531" t="n">
        <v>1</v>
      </c>
      <c r="N531" t="n">
        <v>118.45</v>
      </c>
      <c r="O531" t="n">
        <v>44329.08</v>
      </c>
      <c r="P531" t="n">
        <v>66.70999999999999</v>
      </c>
      <c r="Q531" t="n">
        <v>203.56</v>
      </c>
      <c r="R531" t="n">
        <v>14.98</v>
      </c>
      <c r="S531" t="n">
        <v>13.05</v>
      </c>
      <c r="T531" t="n">
        <v>679.6900000000001</v>
      </c>
      <c r="U531" t="n">
        <v>0.87</v>
      </c>
      <c r="V531" t="n">
        <v>0.92</v>
      </c>
      <c r="W531" t="n">
        <v>0.06</v>
      </c>
      <c r="X531" t="n">
        <v>0.03</v>
      </c>
      <c r="Y531" t="n">
        <v>1</v>
      </c>
      <c r="Z531" t="n">
        <v>10</v>
      </c>
    </row>
    <row r="532">
      <c r="A532" t="n">
        <v>106</v>
      </c>
      <c r="B532" t="n">
        <v>150</v>
      </c>
      <c r="C532" t="inlineStr">
        <is>
          <t xml:space="preserve">CONCLUIDO	</t>
        </is>
      </c>
      <c r="D532" t="n">
        <v>13.8148</v>
      </c>
      <c r="E532" t="n">
        <v>7.24</v>
      </c>
      <c r="F532" t="n">
        <v>4.07</v>
      </c>
      <c r="G532" t="n">
        <v>81.48999999999999</v>
      </c>
      <c r="H532" t="n">
        <v>1.37</v>
      </c>
      <c r="I532" t="n">
        <v>3</v>
      </c>
      <c r="J532" t="n">
        <v>358.18</v>
      </c>
      <c r="K532" t="n">
        <v>61.82</v>
      </c>
      <c r="L532" t="n">
        <v>27.5</v>
      </c>
      <c r="M532" t="n">
        <v>1</v>
      </c>
      <c r="N532" t="n">
        <v>118.86</v>
      </c>
      <c r="O532" t="n">
        <v>44409.98</v>
      </c>
      <c r="P532" t="n">
        <v>66.79000000000001</v>
      </c>
      <c r="Q532" t="n">
        <v>203.57</v>
      </c>
      <c r="R532" t="n">
        <v>15.08</v>
      </c>
      <c r="S532" t="n">
        <v>13.05</v>
      </c>
      <c r="T532" t="n">
        <v>728.47</v>
      </c>
      <c r="U532" t="n">
        <v>0.87</v>
      </c>
      <c r="V532" t="n">
        <v>0.92</v>
      </c>
      <c r="W532" t="n">
        <v>0.06</v>
      </c>
      <c r="X532" t="n">
        <v>0.03</v>
      </c>
      <c r="Y532" t="n">
        <v>1</v>
      </c>
      <c r="Z532" t="n">
        <v>10</v>
      </c>
    </row>
    <row r="533">
      <c r="A533" t="n">
        <v>107</v>
      </c>
      <c r="B533" t="n">
        <v>150</v>
      </c>
      <c r="C533" t="inlineStr">
        <is>
          <t xml:space="preserve">CONCLUIDO	</t>
        </is>
      </c>
      <c r="D533" t="n">
        <v>13.81</v>
      </c>
      <c r="E533" t="n">
        <v>7.24</v>
      </c>
      <c r="F533" t="n">
        <v>4.08</v>
      </c>
      <c r="G533" t="n">
        <v>81.54000000000001</v>
      </c>
      <c r="H533" t="n">
        <v>1.38</v>
      </c>
      <c r="I533" t="n">
        <v>3</v>
      </c>
      <c r="J533" t="n">
        <v>358.84</v>
      </c>
      <c r="K533" t="n">
        <v>61.82</v>
      </c>
      <c r="L533" t="n">
        <v>27.75</v>
      </c>
      <c r="M533" t="n">
        <v>1</v>
      </c>
      <c r="N533" t="n">
        <v>119.27</v>
      </c>
      <c r="O533" t="n">
        <v>44491.1</v>
      </c>
      <c r="P533" t="n">
        <v>66.8</v>
      </c>
      <c r="Q533" t="n">
        <v>203.56</v>
      </c>
      <c r="R533" t="n">
        <v>15.2</v>
      </c>
      <c r="S533" t="n">
        <v>13.05</v>
      </c>
      <c r="T533" t="n">
        <v>789.72</v>
      </c>
      <c r="U533" t="n">
        <v>0.86</v>
      </c>
      <c r="V533" t="n">
        <v>0.92</v>
      </c>
      <c r="W533" t="n">
        <v>0.06</v>
      </c>
      <c r="X533" t="n">
        <v>0.04</v>
      </c>
      <c r="Y533" t="n">
        <v>1</v>
      </c>
      <c r="Z533" t="n">
        <v>10</v>
      </c>
    </row>
    <row r="534">
      <c r="A534" t="n">
        <v>108</v>
      </c>
      <c r="B534" t="n">
        <v>150</v>
      </c>
      <c r="C534" t="inlineStr">
        <is>
          <t xml:space="preserve">CONCLUIDO	</t>
        </is>
      </c>
      <c r="D534" t="n">
        <v>13.8021</v>
      </c>
      <c r="E534" t="n">
        <v>7.25</v>
      </c>
      <c r="F534" t="n">
        <v>4.08</v>
      </c>
      <c r="G534" t="n">
        <v>81.63</v>
      </c>
      <c r="H534" t="n">
        <v>1.39</v>
      </c>
      <c r="I534" t="n">
        <v>3</v>
      </c>
      <c r="J534" t="n">
        <v>359.5</v>
      </c>
      <c r="K534" t="n">
        <v>61.82</v>
      </c>
      <c r="L534" t="n">
        <v>28</v>
      </c>
      <c r="M534" t="n">
        <v>1</v>
      </c>
      <c r="N534" t="n">
        <v>119.68</v>
      </c>
      <c r="O534" t="n">
        <v>44572.45</v>
      </c>
      <c r="P534" t="n">
        <v>66.84999999999999</v>
      </c>
      <c r="Q534" t="n">
        <v>203.56</v>
      </c>
      <c r="R534" t="n">
        <v>15.34</v>
      </c>
      <c r="S534" t="n">
        <v>13.05</v>
      </c>
      <c r="T534" t="n">
        <v>857.61</v>
      </c>
      <c r="U534" t="n">
        <v>0.85</v>
      </c>
      <c r="V534" t="n">
        <v>0.92</v>
      </c>
      <c r="W534" t="n">
        <v>0.06</v>
      </c>
      <c r="X534" t="n">
        <v>0.04</v>
      </c>
      <c r="Y534" t="n">
        <v>1</v>
      </c>
      <c r="Z534" t="n">
        <v>10</v>
      </c>
    </row>
    <row r="535">
      <c r="A535" t="n">
        <v>109</v>
      </c>
      <c r="B535" t="n">
        <v>150</v>
      </c>
      <c r="C535" t="inlineStr">
        <is>
          <t xml:space="preserve">CONCLUIDO	</t>
        </is>
      </c>
      <c r="D535" t="n">
        <v>13.8032</v>
      </c>
      <c r="E535" t="n">
        <v>7.24</v>
      </c>
      <c r="F535" t="n">
        <v>4.08</v>
      </c>
      <c r="G535" t="n">
        <v>81.62</v>
      </c>
      <c r="H535" t="n">
        <v>1.4</v>
      </c>
      <c r="I535" t="n">
        <v>3</v>
      </c>
      <c r="J535" t="n">
        <v>360.16</v>
      </c>
      <c r="K535" t="n">
        <v>61.82</v>
      </c>
      <c r="L535" t="n">
        <v>28.25</v>
      </c>
      <c r="M535" t="n">
        <v>1</v>
      </c>
      <c r="N535" t="n">
        <v>120.09</v>
      </c>
      <c r="O535" t="n">
        <v>44654.04</v>
      </c>
      <c r="P535" t="n">
        <v>66.84</v>
      </c>
      <c r="Q535" t="n">
        <v>203.56</v>
      </c>
      <c r="R535" t="n">
        <v>15.28</v>
      </c>
      <c r="S535" t="n">
        <v>13.05</v>
      </c>
      <c r="T535" t="n">
        <v>828.38</v>
      </c>
      <c r="U535" t="n">
        <v>0.85</v>
      </c>
      <c r="V535" t="n">
        <v>0.92</v>
      </c>
      <c r="W535" t="n">
        <v>0.06</v>
      </c>
      <c r="X535" t="n">
        <v>0.04</v>
      </c>
      <c r="Y535" t="n">
        <v>1</v>
      </c>
      <c r="Z535" t="n">
        <v>10</v>
      </c>
    </row>
    <row r="536">
      <c r="A536" t="n">
        <v>110</v>
      </c>
      <c r="B536" t="n">
        <v>150</v>
      </c>
      <c r="C536" t="inlineStr">
        <is>
          <t xml:space="preserve">CONCLUIDO	</t>
        </is>
      </c>
      <c r="D536" t="n">
        <v>13.8106</v>
      </c>
      <c r="E536" t="n">
        <v>7.24</v>
      </c>
      <c r="F536" t="n">
        <v>4.08</v>
      </c>
      <c r="G536" t="n">
        <v>81.54000000000001</v>
      </c>
      <c r="H536" t="n">
        <v>1.41</v>
      </c>
      <c r="I536" t="n">
        <v>3</v>
      </c>
      <c r="J536" t="n">
        <v>360.82</v>
      </c>
      <c r="K536" t="n">
        <v>61.82</v>
      </c>
      <c r="L536" t="n">
        <v>28.5</v>
      </c>
      <c r="M536" t="n">
        <v>1</v>
      </c>
      <c r="N536" t="n">
        <v>120.5</v>
      </c>
      <c r="O536" t="n">
        <v>44735.86</v>
      </c>
      <c r="P536" t="n">
        <v>66.76000000000001</v>
      </c>
      <c r="Q536" t="n">
        <v>203.56</v>
      </c>
      <c r="R536" t="n">
        <v>15.13</v>
      </c>
      <c r="S536" t="n">
        <v>13.05</v>
      </c>
      <c r="T536" t="n">
        <v>753.62</v>
      </c>
      <c r="U536" t="n">
        <v>0.86</v>
      </c>
      <c r="V536" t="n">
        <v>0.92</v>
      </c>
      <c r="W536" t="n">
        <v>0.06</v>
      </c>
      <c r="X536" t="n">
        <v>0.04</v>
      </c>
      <c r="Y536" t="n">
        <v>1</v>
      </c>
      <c r="Z536" t="n">
        <v>10</v>
      </c>
    </row>
    <row r="537">
      <c r="A537" t="n">
        <v>111</v>
      </c>
      <c r="B537" t="n">
        <v>150</v>
      </c>
      <c r="C537" t="inlineStr">
        <is>
          <t xml:space="preserve">CONCLUIDO	</t>
        </is>
      </c>
      <c r="D537" t="n">
        <v>13.8169</v>
      </c>
      <c r="E537" t="n">
        <v>7.24</v>
      </c>
      <c r="F537" t="n">
        <v>4.07</v>
      </c>
      <c r="G537" t="n">
        <v>81.47</v>
      </c>
      <c r="H537" t="n">
        <v>1.42</v>
      </c>
      <c r="I537" t="n">
        <v>3</v>
      </c>
      <c r="J537" t="n">
        <v>361.49</v>
      </c>
      <c r="K537" t="n">
        <v>61.82</v>
      </c>
      <c r="L537" t="n">
        <v>28.75</v>
      </c>
      <c r="M537" t="n">
        <v>1</v>
      </c>
      <c r="N537" t="n">
        <v>120.92</v>
      </c>
      <c r="O537" t="n">
        <v>44817.91</v>
      </c>
      <c r="P537" t="n">
        <v>66.68000000000001</v>
      </c>
      <c r="Q537" t="n">
        <v>203.56</v>
      </c>
      <c r="R537" t="n">
        <v>15.01</v>
      </c>
      <c r="S537" t="n">
        <v>13.05</v>
      </c>
      <c r="T537" t="n">
        <v>695.22</v>
      </c>
      <c r="U537" t="n">
        <v>0.87</v>
      </c>
      <c r="V537" t="n">
        <v>0.92</v>
      </c>
      <c r="W537" t="n">
        <v>0.06</v>
      </c>
      <c r="X537" t="n">
        <v>0.03</v>
      </c>
      <c r="Y537" t="n">
        <v>1</v>
      </c>
      <c r="Z537" t="n">
        <v>10</v>
      </c>
    </row>
    <row r="538">
      <c r="A538" t="n">
        <v>112</v>
      </c>
      <c r="B538" t="n">
        <v>150</v>
      </c>
      <c r="C538" t="inlineStr">
        <is>
          <t xml:space="preserve">CONCLUIDO	</t>
        </is>
      </c>
      <c r="D538" t="n">
        <v>13.8201</v>
      </c>
      <c r="E538" t="n">
        <v>7.24</v>
      </c>
      <c r="F538" t="n">
        <v>4.07</v>
      </c>
      <c r="G538" t="n">
        <v>81.44</v>
      </c>
      <c r="H538" t="n">
        <v>1.43</v>
      </c>
      <c r="I538" t="n">
        <v>3</v>
      </c>
      <c r="J538" t="n">
        <v>362.16</v>
      </c>
      <c r="K538" t="n">
        <v>61.82</v>
      </c>
      <c r="L538" t="n">
        <v>29</v>
      </c>
      <c r="M538" t="n">
        <v>1</v>
      </c>
      <c r="N538" t="n">
        <v>121.34</v>
      </c>
      <c r="O538" t="n">
        <v>44900.33</v>
      </c>
      <c r="P538" t="n">
        <v>66.68000000000001</v>
      </c>
      <c r="Q538" t="n">
        <v>203.56</v>
      </c>
      <c r="R538" t="n">
        <v>14.95</v>
      </c>
      <c r="S538" t="n">
        <v>13.05</v>
      </c>
      <c r="T538" t="n">
        <v>663.6900000000001</v>
      </c>
      <c r="U538" t="n">
        <v>0.87</v>
      </c>
      <c r="V538" t="n">
        <v>0.92</v>
      </c>
      <c r="W538" t="n">
        <v>0.06</v>
      </c>
      <c r="X538" t="n">
        <v>0.03</v>
      </c>
      <c r="Y538" t="n">
        <v>1</v>
      </c>
      <c r="Z538" t="n">
        <v>10</v>
      </c>
    </row>
    <row r="539">
      <c r="A539" t="n">
        <v>113</v>
      </c>
      <c r="B539" t="n">
        <v>150</v>
      </c>
      <c r="C539" t="inlineStr">
        <is>
          <t xml:space="preserve">CONCLUIDO	</t>
        </is>
      </c>
      <c r="D539" t="n">
        <v>13.8212</v>
      </c>
      <c r="E539" t="n">
        <v>7.24</v>
      </c>
      <c r="F539" t="n">
        <v>4.07</v>
      </c>
      <c r="G539" t="n">
        <v>81.43000000000001</v>
      </c>
      <c r="H539" t="n">
        <v>1.44</v>
      </c>
      <c r="I539" t="n">
        <v>3</v>
      </c>
      <c r="J539" t="n">
        <v>362.83</v>
      </c>
      <c r="K539" t="n">
        <v>61.82</v>
      </c>
      <c r="L539" t="n">
        <v>29.25</v>
      </c>
      <c r="M539" t="n">
        <v>1</v>
      </c>
      <c r="N539" t="n">
        <v>121.75</v>
      </c>
      <c r="O539" t="n">
        <v>44982.86</v>
      </c>
      <c r="P539" t="n">
        <v>66.73999999999999</v>
      </c>
      <c r="Q539" t="n">
        <v>203.56</v>
      </c>
      <c r="R539" t="n">
        <v>14.97</v>
      </c>
      <c r="S539" t="n">
        <v>13.05</v>
      </c>
      <c r="T539" t="n">
        <v>673.6900000000001</v>
      </c>
      <c r="U539" t="n">
        <v>0.87</v>
      </c>
      <c r="V539" t="n">
        <v>0.92</v>
      </c>
      <c r="W539" t="n">
        <v>0.06</v>
      </c>
      <c r="X539" t="n">
        <v>0.03</v>
      </c>
      <c r="Y539" t="n">
        <v>1</v>
      </c>
      <c r="Z539" t="n">
        <v>10</v>
      </c>
    </row>
    <row r="540">
      <c r="A540" t="n">
        <v>114</v>
      </c>
      <c r="B540" t="n">
        <v>150</v>
      </c>
      <c r="C540" t="inlineStr">
        <is>
          <t xml:space="preserve">CONCLUIDO	</t>
        </is>
      </c>
      <c r="D540" t="n">
        <v>13.8196</v>
      </c>
      <c r="E540" t="n">
        <v>7.24</v>
      </c>
      <c r="F540" t="n">
        <v>4.07</v>
      </c>
      <c r="G540" t="n">
        <v>81.44</v>
      </c>
      <c r="H540" t="n">
        <v>1.45</v>
      </c>
      <c r="I540" t="n">
        <v>3</v>
      </c>
      <c r="J540" t="n">
        <v>363.5</v>
      </c>
      <c r="K540" t="n">
        <v>61.82</v>
      </c>
      <c r="L540" t="n">
        <v>29.5</v>
      </c>
      <c r="M540" t="n">
        <v>1</v>
      </c>
      <c r="N540" t="n">
        <v>122.18</v>
      </c>
      <c r="O540" t="n">
        <v>45065.64</v>
      </c>
      <c r="P540" t="n">
        <v>66.7</v>
      </c>
      <c r="Q540" t="n">
        <v>203.56</v>
      </c>
      <c r="R540" t="n">
        <v>15.02</v>
      </c>
      <c r="S540" t="n">
        <v>13.05</v>
      </c>
      <c r="T540" t="n">
        <v>697.9</v>
      </c>
      <c r="U540" t="n">
        <v>0.87</v>
      </c>
      <c r="V540" t="n">
        <v>0.92</v>
      </c>
      <c r="W540" t="n">
        <v>0.06</v>
      </c>
      <c r="X540" t="n">
        <v>0.03</v>
      </c>
      <c r="Y540" t="n">
        <v>1</v>
      </c>
      <c r="Z540" t="n">
        <v>10</v>
      </c>
    </row>
    <row r="541">
      <c r="A541" t="n">
        <v>115</v>
      </c>
      <c r="B541" t="n">
        <v>150</v>
      </c>
      <c r="C541" t="inlineStr">
        <is>
          <t xml:space="preserve">CONCLUIDO	</t>
        </is>
      </c>
      <c r="D541" t="n">
        <v>13.8143</v>
      </c>
      <c r="E541" t="n">
        <v>7.24</v>
      </c>
      <c r="F541" t="n">
        <v>4.08</v>
      </c>
      <c r="G541" t="n">
        <v>81.5</v>
      </c>
      <c r="H541" t="n">
        <v>1.46</v>
      </c>
      <c r="I541" t="n">
        <v>3</v>
      </c>
      <c r="J541" t="n">
        <v>364.17</v>
      </c>
      <c r="K541" t="n">
        <v>61.82</v>
      </c>
      <c r="L541" t="n">
        <v>29.75</v>
      </c>
      <c r="M541" t="n">
        <v>1</v>
      </c>
      <c r="N541" t="n">
        <v>122.6</v>
      </c>
      <c r="O541" t="n">
        <v>45148.66</v>
      </c>
      <c r="P541" t="n">
        <v>66.73999999999999</v>
      </c>
      <c r="Q541" t="n">
        <v>203.56</v>
      </c>
      <c r="R541" t="n">
        <v>15.11</v>
      </c>
      <c r="S541" t="n">
        <v>13.05</v>
      </c>
      <c r="T541" t="n">
        <v>743.98</v>
      </c>
      <c r="U541" t="n">
        <v>0.86</v>
      </c>
      <c r="V541" t="n">
        <v>0.92</v>
      </c>
      <c r="W541" t="n">
        <v>0.06</v>
      </c>
      <c r="X541" t="n">
        <v>0.03</v>
      </c>
      <c r="Y541" t="n">
        <v>1</v>
      </c>
      <c r="Z541" t="n">
        <v>10</v>
      </c>
    </row>
    <row r="542">
      <c r="A542" t="n">
        <v>116</v>
      </c>
      <c r="B542" t="n">
        <v>150</v>
      </c>
      <c r="C542" t="inlineStr">
        <is>
          <t xml:space="preserve">CONCLUIDO	</t>
        </is>
      </c>
      <c r="D542" t="n">
        <v>13.8069</v>
      </c>
      <c r="E542" t="n">
        <v>7.24</v>
      </c>
      <c r="F542" t="n">
        <v>4.08</v>
      </c>
      <c r="G542" t="n">
        <v>81.58</v>
      </c>
      <c r="H542" t="n">
        <v>1.47</v>
      </c>
      <c r="I542" t="n">
        <v>3</v>
      </c>
      <c r="J542" t="n">
        <v>364.85</v>
      </c>
      <c r="K542" t="n">
        <v>61.82</v>
      </c>
      <c r="L542" t="n">
        <v>30</v>
      </c>
      <c r="M542" t="n">
        <v>1</v>
      </c>
      <c r="N542" t="n">
        <v>123.02</v>
      </c>
      <c r="O542" t="n">
        <v>45231.92</v>
      </c>
      <c r="P542" t="n">
        <v>66.83</v>
      </c>
      <c r="Q542" t="n">
        <v>203.56</v>
      </c>
      <c r="R542" t="n">
        <v>15.23</v>
      </c>
      <c r="S542" t="n">
        <v>13.05</v>
      </c>
      <c r="T542" t="n">
        <v>803.89</v>
      </c>
      <c r="U542" t="n">
        <v>0.86</v>
      </c>
      <c r="V542" t="n">
        <v>0.92</v>
      </c>
      <c r="W542" t="n">
        <v>0.06</v>
      </c>
      <c r="X542" t="n">
        <v>0.04</v>
      </c>
      <c r="Y542" t="n">
        <v>1</v>
      </c>
      <c r="Z542" t="n">
        <v>10</v>
      </c>
    </row>
    <row r="543">
      <c r="A543" t="n">
        <v>117</v>
      </c>
      <c r="B543" t="n">
        <v>150</v>
      </c>
      <c r="C543" t="inlineStr">
        <is>
          <t xml:space="preserve">CONCLUIDO	</t>
        </is>
      </c>
      <c r="D543" t="n">
        <v>13.8016</v>
      </c>
      <c r="E543" t="n">
        <v>7.25</v>
      </c>
      <c r="F543" t="n">
        <v>4.08</v>
      </c>
      <c r="G543" t="n">
        <v>81.63</v>
      </c>
      <c r="H543" t="n">
        <v>1.48</v>
      </c>
      <c r="I543" t="n">
        <v>3</v>
      </c>
      <c r="J543" t="n">
        <v>365.52</v>
      </c>
      <c r="K543" t="n">
        <v>61.82</v>
      </c>
      <c r="L543" t="n">
        <v>30.25</v>
      </c>
      <c r="M543" t="n">
        <v>1</v>
      </c>
      <c r="N543" t="n">
        <v>123.45</v>
      </c>
      <c r="O543" t="n">
        <v>45315.43</v>
      </c>
      <c r="P543" t="n">
        <v>66.79000000000001</v>
      </c>
      <c r="Q543" t="n">
        <v>203.56</v>
      </c>
      <c r="R543" t="n">
        <v>15.36</v>
      </c>
      <c r="S543" t="n">
        <v>13.05</v>
      </c>
      <c r="T543" t="n">
        <v>871</v>
      </c>
      <c r="U543" t="n">
        <v>0.85</v>
      </c>
      <c r="V543" t="n">
        <v>0.92</v>
      </c>
      <c r="W543" t="n">
        <v>0.06</v>
      </c>
      <c r="X543" t="n">
        <v>0.04</v>
      </c>
      <c r="Y543" t="n">
        <v>1</v>
      </c>
      <c r="Z543" t="n">
        <v>10</v>
      </c>
    </row>
    <row r="544">
      <c r="A544" t="n">
        <v>118</v>
      </c>
      <c r="B544" t="n">
        <v>150</v>
      </c>
      <c r="C544" t="inlineStr">
        <is>
          <t xml:space="preserve">CONCLUIDO	</t>
        </is>
      </c>
      <c r="D544" t="n">
        <v>13.8021</v>
      </c>
      <c r="E544" t="n">
        <v>7.25</v>
      </c>
      <c r="F544" t="n">
        <v>4.08</v>
      </c>
      <c r="G544" t="n">
        <v>81.63</v>
      </c>
      <c r="H544" t="n">
        <v>1.49</v>
      </c>
      <c r="I544" t="n">
        <v>3</v>
      </c>
      <c r="J544" t="n">
        <v>366.2</v>
      </c>
      <c r="K544" t="n">
        <v>61.82</v>
      </c>
      <c r="L544" t="n">
        <v>30.5</v>
      </c>
      <c r="M544" t="n">
        <v>1</v>
      </c>
      <c r="N544" t="n">
        <v>123.88</v>
      </c>
      <c r="O544" t="n">
        <v>45399.2</v>
      </c>
      <c r="P544" t="n">
        <v>66.75</v>
      </c>
      <c r="Q544" t="n">
        <v>203.56</v>
      </c>
      <c r="R544" t="n">
        <v>15.3</v>
      </c>
      <c r="S544" t="n">
        <v>13.05</v>
      </c>
      <c r="T544" t="n">
        <v>841.01</v>
      </c>
      <c r="U544" t="n">
        <v>0.85</v>
      </c>
      <c r="V544" t="n">
        <v>0.92</v>
      </c>
      <c r="W544" t="n">
        <v>0.06</v>
      </c>
      <c r="X544" t="n">
        <v>0.04</v>
      </c>
      <c r="Y544" t="n">
        <v>1</v>
      </c>
      <c r="Z544" t="n">
        <v>10</v>
      </c>
    </row>
    <row r="545">
      <c r="A545" t="n">
        <v>119</v>
      </c>
      <c r="B545" t="n">
        <v>150</v>
      </c>
      <c r="C545" t="inlineStr">
        <is>
          <t xml:space="preserve">CONCLUIDO	</t>
        </is>
      </c>
      <c r="D545" t="n">
        <v>13.8095</v>
      </c>
      <c r="E545" t="n">
        <v>7.24</v>
      </c>
      <c r="F545" t="n">
        <v>4.08</v>
      </c>
      <c r="G545" t="n">
        <v>81.55</v>
      </c>
      <c r="H545" t="n">
        <v>1.49</v>
      </c>
      <c r="I545" t="n">
        <v>3</v>
      </c>
      <c r="J545" t="n">
        <v>366.88</v>
      </c>
      <c r="K545" t="n">
        <v>61.82</v>
      </c>
      <c r="L545" t="n">
        <v>30.75</v>
      </c>
      <c r="M545" t="n">
        <v>1</v>
      </c>
      <c r="N545" t="n">
        <v>124.31</v>
      </c>
      <c r="O545" t="n">
        <v>45483.22</v>
      </c>
      <c r="P545" t="n">
        <v>66.62</v>
      </c>
      <c r="Q545" t="n">
        <v>203.56</v>
      </c>
      <c r="R545" t="n">
        <v>15.16</v>
      </c>
      <c r="S545" t="n">
        <v>13.05</v>
      </c>
      <c r="T545" t="n">
        <v>767.9</v>
      </c>
      <c r="U545" t="n">
        <v>0.86</v>
      </c>
      <c r="V545" t="n">
        <v>0.92</v>
      </c>
      <c r="W545" t="n">
        <v>0.06</v>
      </c>
      <c r="X545" t="n">
        <v>0.04</v>
      </c>
      <c r="Y545" t="n">
        <v>1</v>
      </c>
      <c r="Z545" t="n">
        <v>10</v>
      </c>
    </row>
    <row r="546">
      <c r="A546" t="n">
        <v>120</v>
      </c>
      <c r="B546" t="n">
        <v>150</v>
      </c>
      <c r="C546" t="inlineStr">
        <is>
          <t xml:space="preserve">CONCLUIDO	</t>
        </is>
      </c>
      <c r="D546" t="n">
        <v>13.8153</v>
      </c>
      <c r="E546" t="n">
        <v>7.24</v>
      </c>
      <c r="F546" t="n">
        <v>4.07</v>
      </c>
      <c r="G546" t="n">
        <v>81.48999999999999</v>
      </c>
      <c r="H546" t="n">
        <v>1.5</v>
      </c>
      <c r="I546" t="n">
        <v>3</v>
      </c>
      <c r="J546" t="n">
        <v>367.57</v>
      </c>
      <c r="K546" t="n">
        <v>61.82</v>
      </c>
      <c r="L546" t="n">
        <v>31</v>
      </c>
      <c r="M546" t="n">
        <v>1</v>
      </c>
      <c r="N546" t="n">
        <v>124.74</v>
      </c>
      <c r="O546" t="n">
        <v>45567.49</v>
      </c>
      <c r="P546" t="n">
        <v>66.47</v>
      </c>
      <c r="Q546" t="n">
        <v>203.56</v>
      </c>
      <c r="R546" t="n">
        <v>15.05</v>
      </c>
      <c r="S546" t="n">
        <v>13.05</v>
      </c>
      <c r="T546" t="n">
        <v>713.1900000000001</v>
      </c>
      <c r="U546" t="n">
        <v>0.87</v>
      </c>
      <c r="V546" t="n">
        <v>0.92</v>
      </c>
      <c r="W546" t="n">
        <v>0.06</v>
      </c>
      <c r="X546" t="n">
        <v>0.03</v>
      </c>
      <c r="Y546" t="n">
        <v>1</v>
      </c>
      <c r="Z546" t="n">
        <v>10</v>
      </c>
    </row>
    <row r="547">
      <c r="A547" t="n">
        <v>121</v>
      </c>
      <c r="B547" t="n">
        <v>150</v>
      </c>
      <c r="C547" t="inlineStr">
        <is>
          <t xml:space="preserve">CONCLUIDO	</t>
        </is>
      </c>
      <c r="D547" t="n">
        <v>13.8175</v>
      </c>
      <c r="E547" t="n">
        <v>7.24</v>
      </c>
      <c r="F547" t="n">
        <v>4.07</v>
      </c>
      <c r="G547" t="n">
        <v>81.47</v>
      </c>
      <c r="H547" t="n">
        <v>1.51</v>
      </c>
      <c r="I547" t="n">
        <v>3</v>
      </c>
      <c r="J547" t="n">
        <v>368.25</v>
      </c>
      <c r="K547" t="n">
        <v>61.82</v>
      </c>
      <c r="L547" t="n">
        <v>31.25</v>
      </c>
      <c r="M547" t="n">
        <v>1</v>
      </c>
      <c r="N547" t="n">
        <v>125.18</v>
      </c>
      <c r="O547" t="n">
        <v>45652.02</v>
      </c>
      <c r="P547" t="n">
        <v>66.36</v>
      </c>
      <c r="Q547" t="n">
        <v>203.56</v>
      </c>
      <c r="R547" t="n">
        <v>14.99</v>
      </c>
      <c r="S547" t="n">
        <v>13.05</v>
      </c>
      <c r="T547" t="n">
        <v>686.04</v>
      </c>
      <c r="U547" t="n">
        <v>0.87</v>
      </c>
      <c r="V547" t="n">
        <v>0.92</v>
      </c>
      <c r="W547" t="n">
        <v>0.06</v>
      </c>
      <c r="X547" t="n">
        <v>0.03</v>
      </c>
      <c r="Y547" t="n">
        <v>1</v>
      </c>
      <c r="Z547" t="n">
        <v>10</v>
      </c>
    </row>
    <row r="548">
      <c r="A548" t="n">
        <v>122</v>
      </c>
      <c r="B548" t="n">
        <v>150</v>
      </c>
      <c r="C548" t="inlineStr">
        <is>
          <t xml:space="preserve">CONCLUIDO	</t>
        </is>
      </c>
      <c r="D548" t="n">
        <v>13.819</v>
      </c>
      <c r="E548" t="n">
        <v>7.24</v>
      </c>
      <c r="F548" t="n">
        <v>4.07</v>
      </c>
      <c r="G548" t="n">
        <v>81.45</v>
      </c>
      <c r="H548" t="n">
        <v>1.52</v>
      </c>
      <c r="I548" t="n">
        <v>3</v>
      </c>
      <c r="J548" t="n">
        <v>368.94</v>
      </c>
      <c r="K548" t="n">
        <v>61.82</v>
      </c>
      <c r="L548" t="n">
        <v>31.5</v>
      </c>
      <c r="M548" t="n">
        <v>1</v>
      </c>
      <c r="N548" t="n">
        <v>125.62</v>
      </c>
      <c r="O548" t="n">
        <v>45736.8</v>
      </c>
      <c r="P548" t="n">
        <v>66.3</v>
      </c>
      <c r="Q548" t="n">
        <v>203.56</v>
      </c>
      <c r="R548" t="n">
        <v>15.02</v>
      </c>
      <c r="S548" t="n">
        <v>13.05</v>
      </c>
      <c r="T548" t="n">
        <v>698.85</v>
      </c>
      <c r="U548" t="n">
        <v>0.87</v>
      </c>
      <c r="V548" t="n">
        <v>0.92</v>
      </c>
      <c r="W548" t="n">
        <v>0.06</v>
      </c>
      <c r="X548" t="n">
        <v>0.03</v>
      </c>
      <c r="Y548" t="n">
        <v>1</v>
      </c>
      <c r="Z548" t="n">
        <v>10</v>
      </c>
    </row>
    <row r="549">
      <c r="A549" t="n">
        <v>123</v>
      </c>
      <c r="B549" t="n">
        <v>150</v>
      </c>
      <c r="C549" t="inlineStr">
        <is>
          <t xml:space="preserve">CONCLUIDO	</t>
        </is>
      </c>
      <c r="D549" t="n">
        <v>13.8159</v>
      </c>
      <c r="E549" t="n">
        <v>7.24</v>
      </c>
      <c r="F549" t="n">
        <v>4.07</v>
      </c>
      <c r="G549" t="n">
        <v>81.48</v>
      </c>
      <c r="H549" t="n">
        <v>1.53</v>
      </c>
      <c r="I549" t="n">
        <v>3</v>
      </c>
      <c r="J549" t="n">
        <v>369.63</v>
      </c>
      <c r="K549" t="n">
        <v>61.82</v>
      </c>
      <c r="L549" t="n">
        <v>31.75</v>
      </c>
      <c r="M549" t="n">
        <v>1</v>
      </c>
      <c r="N549" t="n">
        <v>126.06</v>
      </c>
      <c r="O549" t="n">
        <v>45821.85</v>
      </c>
      <c r="P549" t="n">
        <v>66.23999999999999</v>
      </c>
      <c r="Q549" t="n">
        <v>203.56</v>
      </c>
      <c r="R549" t="n">
        <v>15.07</v>
      </c>
      <c r="S549" t="n">
        <v>13.05</v>
      </c>
      <c r="T549" t="n">
        <v>725.03</v>
      </c>
      <c r="U549" t="n">
        <v>0.87</v>
      </c>
      <c r="V549" t="n">
        <v>0.92</v>
      </c>
      <c r="W549" t="n">
        <v>0.06</v>
      </c>
      <c r="X549" t="n">
        <v>0.03</v>
      </c>
      <c r="Y549" t="n">
        <v>1</v>
      </c>
      <c r="Z549" t="n">
        <v>10</v>
      </c>
    </row>
    <row r="550">
      <c r="A550" t="n">
        <v>124</v>
      </c>
      <c r="B550" t="n">
        <v>150</v>
      </c>
      <c r="C550" t="inlineStr">
        <is>
          <t xml:space="preserve">CONCLUIDO	</t>
        </is>
      </c>
      <c r="D550" t="n">
        <v>13.8122</v>
      </c>
      <c r="E550" t="n">
        <v>7.24</v>
      </c>
      <c r="F550" t="n">
        <v>4.08</v>
      </c>
      <c r="G550" t="n">
        <v>81.52</v>
      </c>
      <c r="H550" t="n">
        <v>1.54</v>
      </c>
      <c r="I550" t="n">
        <v>3</v>
      </c>
      <c r="J550" t="n">
        <v>370.32</v>
      </c>
      <c r="K550" t="n">
        <v>61.82</v>
      </c>
      <c r="L550" t="n">
        <v>32</v>
      </c>
      <c r="M550" t="n">
        <v>1</v>
      </c>
      <c r="N550" t="n">
        <v>126.5</v>
      </c>
      <c r="O550" t="n">
        <v>45907.3</v>
      </c>
      <c r="P550" t="n">
        <v>66.22</v>
      </c>
      <c r="Q550" t="n">
        <v>203.56</v>
      </c>
      <c r="R550" t="n">
        <v>15.16</v>
      </c>
      <c r="S550" t="n">
        <v>13.05</v>
      </c>
      <c r="T550" t="n">
        <v>771.39</v>
      </c>
      <c r="U550" t="n">
        <v>0.86</v>
      </c>
      <c r="V550" t="n">
        <v>0.92</v>
      </c>
      <c r="W550" t="n">
        <v>0.06</v>
      </c>
      <c r="X550" t="n">
        <v>0.04</v>
      </c>
      <c r="Y550" t="n">
        <v>1</v>
      </c>
      <c r="Z550" t="n">
        <v>10</v>
      </c>
    </row>
    <row r="551">
      <c r="A551" t="n">
        <v>125</v>
      </c>
      <c r="B551" t="n">
        <v>150</v>
      </c>
      <c r="C551" t="inlineStr">
        <is>
          <t xml:space="preserve">CONCLUIDO	</t>
        </is>
      </c>
      <c r="D551" t="n">
        <v>13.8042</v>
      </c>
      <c r="E551" t="n">
        <v>7.24</v>
      </c>
      <c r="F551" t="n">
        <v>4.08</v>
      </c>
      <c r="G551" t="n">
        <v>81.61</v>
      </c>
      <c r="H551" t="n">
        <v>1.55</v>
      </c>
      <c r="I551" t="n">
        <v>3</v>
      </c>
      <c r="J551" t="n">
        <v>371.02</v>
      </c>
      <c r="K551" t="n">
        <v>61.82</v>
      </c>
      <c r="L551" t="n">
        <v>32.25</v>
      </c>
      <c r="M551" t="n">
        <v>1</v>
      </c>
      <c r="N551" t="n">
        <v>126.94</v>
      </c>
      <c r="O551" t="n">
        <v>45992.88</v>
      </c>
      <c r="P551" t="n">
        <v>66.2</v>
      </c>
      <c r="Q551" t="n">
        <v>203.59</v>
      </c>
      <c r="R551" t="n">
        <v>15.28</v>
      </c>
      <c r="S551" t="n">
        <v>13.05</v>
      </c>
      <c r="T551" t="n">
        <v>830.84</v>
      </c>
      <c r="U551" t="n">
        <v>0.85</v>
      </c>
      <c r="V551" t="n">
        <v>0.92</v>
      </c>
      <c r="W551" t="n">
        <v>0.06</v>
      </c>
      <c r="X551" t="n">
        <v>0.04</v>
      </c>
      <c r="Y551" t="n">
        <v>1</v>
      </c>
      <c r="Z551" t="n">
        <v>10</v>
      </c>
    </row>
    <row r="552">
      <c r="A552" t="n">
        <v>126</v>
      </c>
      <c r="B552" t="n">
        <v>150</v>
      </c>
      <c r="C552" t="inlineStr">
        <is>
          <t xml:space="preserve">CONCLUIDO	</t>
        </is>
      </c>
      <c r="D552" t="n">
        <v>13.8016</v>
      </c>
      <c r="E552" t="n">
        <v>7.25</v>
      </c>
      <c r="F552" t="n">
        <v>4.08</v>
      </c>
      <c r="G552" t="n">
        <v>81.63</v>
      </c>
      <c r="H552" t="n">
        <v>1.56</v>
      </c>
      <c r="I552" t="n">
        <v>3</v>
      </c>
      <c r="J552" t="n">
        <v>371.71</v>
      </c>
      <c r="K552" t="n">
        <v>61.82</v>
      </c>
      <c r="L552" t="n">
        <v>32.5</v>
      </c>
      <c r="M552" t="n">
        <v>0</v>
      </c>
      <c r="N552" t="n">
        <v>127.39</v>
      </c>
      <c r="O552" t="n">
        <v>46078.74</v>
      </c>
      <c r="P552" t="n">
        <v>66.33</v>
      </c>
      <c r="Q552" t="n">
        <v>203.56</v>
      </c>
      <c r="R552" t="n">
        <v>15.29</v>
      </c>
      <c r="S552" t="n">
        <v>13.05</v>
      </c>
      <c r="T552" t="n">
        <v>833.03</v>
      </c>
      <c r="U552" t="n">
        <v>0.85</v>
      </c>
      <c r="V552" t="n">
        <v>0.92</v>
      </c>
      <c r="W552" t="n">
        <v>0.06</v>
      </c>
      <c r="X552" t="n">
        <v>0.04</v>
      </c>
      <c r="Y552" t="n">
        <v>1</v>
      </c>
      <c r="Z552" t="n">
        <v>10</v>
      </c>
    </row>
    <row r="553">
      <c r="A553" t="n">
        <v>0</v>
      </c>
      <c r="B553" t="n">
        <v>10</v>
      </c>
      <c r="C553" t="inlineStr">
        <is>
          <t xml:space="preserve">CONCLUIDO	</t>
        </is>
      </c>
      <c r="D553" t="n">
        <v>15.625</v>
      </c>
      <c r="E553" t="n">
        <v>6.4</v>
      </c>
      <c r="F553" t="n">
        <v>4.51</v>
      </c>
      <c r="G553" t="n">
        <v>12.3</v>
      </c>
      <c r="H553" t="n">
        <v>0.64</v>
      </c>
      <c r="I553" t="n">
        <v>22</v>
      </c>
      <c r="J553" t="n">
        <v>26.11</v>
      </c>
      <c r="K553" t="n">
        <v>12.1</v>
      </c>
      <c r="L553" t="n">
        <v>1</v>
      </c>
      <c r="M553" t="n">
        <v>0</v>
      </c>
      <c r="N553" t="n">
        <v>3.01</v>
      </c>
      <c r="O553" t="n">
        <v>3454.41</v>
      </c>
      <c r="P553" t="n">
        <v>13.12</v>
      </c>
      <c r="Q553" t="n">
        <v>203.59</v>
      </c>
      <c r="R553" t="n">
        <v>27.85</v>
      </c>
      <c r="S553" t="n">
        <v>13.05</v>
      </c>
      <c r="T553" t="n">
        <v>7019.22</v>
      </c>
      <c r="U553" t="n">
        <v>0.47</v>
      </c>
      <c r="V553" t="n">
        <v>0.83</v>
      </c>
      <c r="W553" t="n">
        <v>0.12</v>
      </c>
      <c r="X553" t="n">
        <v>0.47</v>
      </c>
      <c r="Y553" t="n">
        <v>1</v>
      </c>
      <c r="Z553" t="n">
        <v>10</v>
      </c>
    </row>
    <row r="554">
      <c r="A554" t="n">
        <v>0</v>
      </c>
      <c r="B554" t="n">
        <v>45</v>
      </c>
      <c r="C554" t="inlineStr">
        <is>
          <t xml:space="preserve">CONCLUIDO	</t>
        </is>
      </c>
      <c r="D554" t="n">
        <v>13.8228</v>
      </c>
      <c r="E554" t="n">
        <v>7.23</v>
      </c>
      <c r="F554" t="n">
        <v>4.63</v>
      </c>
      <c r="G554" t="n">
        <v>9.26</v>
      </c>
      <c r="H554" t="n">
        <v>0.18</v>
      </c>
      <c r="I554" t="n">
        <v>30</v>
      </c>
      <c r="J554" t="n">
        <v>98.70999999999999</v>
      </c>
      <c r="K554" t="n">
        <v>39.72</v>
      </c>
      <c r="L554" t="n">
        <v>1</v>
      </c>
      <c r="M554" t="n">
        <v>28</v>
      </c>
      <c r="N554" t="n">
        <v>12.99</v>
      </c>
      <c r="O554" t="n">
        <v>12407.75</v>
      </c>
      <c r="P554" t="n">
        <v>40.04</v>
      </c>
      <c r="Q554" t="n">
        <v>203.58</v>
      </c>
      <c r="R554" t="n">
        <v>32.36</v>
      </c>
      <c r="S554" t="n">
        <v>13.05</v>
      </c>
      <c r="T554" t="n">
        <v>9236.57</v>
      </c>
      <c r="U554" t="n">
        <v>0.4</v>
      </c>
      <c r="V554" t="n">
        <v>0.8100000000000001</v>
      </c>
      <c r="W554" t="n">
        <v>0.1</v>
      </c>
      <c r="X554" t="n">
        <v>0.59</v>
      </c>
      <c r="Y554" t="n">
        <v>1</v>
      </c>
      <c r="Z554" t="n">
        <v>10</v>
      </c>
    </row>
    <row r="555">
      <c r="A555" t="n">
        <v>1</v>
      </c>
      <c r="B555" t="n">
        <v>45</v>
      </c>
      <c r="C555" t="inlineStr">
        <is>
          <t xml:space="preserve">CONCLUIDO	</t>
        </is>
      </c>
      <c r="D555" t="n">
        <v>14.4138</v>
      </c>
      <c r="E555" t="n">
        <v>6.94</v>
      </c>
      <c r="F555" t="n">
        <v>4.48</v>
      </c>
      <c r="G555" t="n">
        <v>11.68</v>
      </c>
      <c r="H555" t="n">
        <v>0.22</v>
      </c>
      <c r="I555" t="n">
        <v>23</v>
      </c>
      <c r="J555" t="n">
        <v>99.02</v>
      </c>
      <c r="K555" t="n">
        <v>39.72</v>
      </c>
      <c r="L555" t="n">
        <v>1.25</v>
      </c>
      <c r="M555" t="n">
        <v>21</v>
      </c>
      <c r="N555" t="n">
        <v>13.05</v>
      </c>
      <c r="O555" t="n">
        <v>12446.14</v>
      </c>
      <c r="P555" t="n">
        <v>38.23</v>
      </c>
      <c r="Q555" t="n">
        <v>203.62</v>
      </c>
      <c r="R555" t="n">
        <v>27.55</v>
      </c>
      <c r="S555" t="n">
        <v>13.05</v>
      </c>
      <c r="T555" t="n">
        <v>6863.25</v>
      </c>
      <c r="U555" t="n">
        <v>0.47</v>
      </c>
      <c r="V555" t="n">
        <v>0.83</v>
      </c>
      <c r="W555" t="n">
        <v>0.09</v>
      </c>
      <c r="X555" t="n">
        <v>0.44</v>
      </c>
      <c r="Y555" t="n">
        <v>1</v>
      </c>
      <c r="Z555" t="n">
        <v>10</v>
      </c>
    </row>
    <row r="556">
      <c r="A556" t="n">
        <v>2</v>
      </c>
      <c r="B556" t="n">
        <v>45</v>
      </c>
      <c r="C556" t="inlineStr">
        <is>
          <t xml:space="preserve">CONCLUIDO	</t>
        </is>
      </c>
      <c r="D556" t="n">
        <v>14.9142</v>
      </c>
      <c r="E556" t="n">
        <v>6.7</v>
      </c>
      <c r="F556" t="n">
        <v>4.33</v>
      </c>
      <c r="G556" t="n">
        <v>13.66</v>
      </c>
      <c r="H556" t="n">
        <v>0.27</v>
      </c>
      <c r="I556" t="n">
        <v>19</v>
      </c>
      <c r="J556" t="n">
        <v>99.33</v>
      </c>
      <c r="K556" t="n">
        <v>39.72</v>
      </c>
      <c r="L556" t="n">
        <v>1.5</v>
      </c>
      <c r="M556" t="n">
        <v>17</v>
      </c>
      <c r="N556" t="n">
        <v>13.11</v>
      </c>
      <c r="O556" t="n">
        <v>12484.55</v>
      </c>
      <c r="P556" t="n">
        <v>36.54</v>
      </c>
      <c r="Q556" t="n">
        <v>203.58</v>
      </c>
      <c r="R556" t="n">
        <v>22.65</v>
      </c>
      <c r="S556" t="n">
        <v>13.05</v>
      </c>
      <c r="T556" t="n">
        <v>4436.34</v>
      </c>
      <c r="U556" t="n">
        <v>0.58</v>
      </c>
      <c r="V556" t="n">
        <v>0.86</v>
      </c>
      <c r="W556" t="n">
        <v>0.08</v>
      </c>
      <c r="X556" t="n">
        <v>0.29</v>
      </c>
      <c r="Y556" t="n">
        <v>1</v>
      </c>
      <c r="Z556" t="n">
        <v>10</v>
      </c>
    </row>
    <row r="557">
      <c r="A557" t="n">
        <v>3</v>
      </c>
      <c r="B557" t="n">
        <v>45</v>
      </c>
      <c r="C557" t="inlineStr">
        <is>
          <t xml:space="preserve">CONCLUIDO	</t>
        </is>
      </c>
      <c r="D557" t="n">
        <v>15</v>
      </c>
      <c r="E557" t="n">
        <v>6.67</v>
      </c>
      <c r="F557" t="n">
        <v>4.35</v>
      </c>
      <c r="G557" t="n">
        <v>16.31</v>
      </c>
      <c r="H557" t="n">
        <v>0.31</v>
      </c>
      <c r="I557" t="n">
        <v>16</v>
      </c>
      <c r="J557" t="n">
        <v>99.64</v>
      </c>
      <c r="K557" t="n">
        <v>39.72</v>
      </c>
      <c r="L557" t="n">
        <v>1.75</v>
      </c>
      <c r="M557" t="n">
        <v>14</v>
      </c>
      <c r="N557" t="n">
        <v>13.18</v>
      </c>
      <c r="O557" t="n">
        <v>12522.99</v>
      </c>
      <c r="P557" t="n">
        <v>36.24</v>
      </c>
      <c r="Q557" t="n">
        <v>203.59</v>
      </c>
      <c r="R557" t="n">
        <v>23.64</v>
      </c>
      <c r="S557" t="n">
        <v>13.05</v>
      </c>
      <c r="T557" t="n">
        <v>4947.09</v>
      </c>
      <c r="U557" t="n">
        <v>0.55</v>
      </c>
      <c r="V557" t="n">
        <v>0.86</v>
      </c>
      <c r="W557" t="n">
        <v>0.08</v>
      </c>
      <c r="X557" t="n">
        <v>0.31</v>
      </c>
      <c r="Y557" t="n">
        <v>1</v>
      </c>
      <c r="Z557" t="n">
        <v>10</v>
      </c>
    </row>
    <row r="558">
      <c r="A558" t="n">
        <v>4</v>
      </c>
      <c r="B558" t="n">
        <v>45</v>
      </c>
      <c r="C558" t="inlineStr">
        <is>
          <t xml:space="preserve">CONCLUIDO	</t>
        </is>
      </c>
      <c r="D558" t="n">
        <v>15.1976</v>
      </c>
      <c r="E558" t="n">
        <v>6.58</v>
      </c>
      <c r="F558" t="n">
        <v>4.3</v>
      </c>
      <c r="G558" t="n">
        <v>18.45</v>
      </c>
      <c r="H558" t="n">
        <v>0.35</v>
      </c>
      <c r="I558" t="n">
        <v>14</v>
      </c>
      <c r="J558" t="n">
        <v>99.95</v>
      </c>
      <c r="K558" t="n">
        <v>39.72</v>
      </c>
      <c r="L558" t="n">
        <v>2</v>
      </c>
      <c r="M558" t="n">
        <v>12</v>
      </c>
      <c r="N558" t="n">
        <v>13.24</v>
      </c>
      <c r="O558" t="n">
        <v>12561.45</v>
      </c>
      <c r="P558" t="n">
        <v>35.4</v>
      </c>
      <c r="Q558" t="n">
        <v>203.56</v>
      </c>
      <c r="R558" t="n">
        <v>22.3</v>
      </c>
      <c r="S558" t="n">
        <v>13.05</v>
      </c>
      <c r="T558" t="n">
        <v>4287.01</v>
      </c>
      <c r="U558" t="n">
        <v>0.59</v>
      </c>
      <c r="V558" t="n">
        <v>0.87</v>
      </c>
      <c r="W558" t="n">
        <v>0.08</v>
      </c>
      <c r="X558" t="n">
        <v>0.26</v>
      </c>
      <c r="Y558" t="n">
        <v>1</v>
      </c>
      <c r="Z558" t="n">
        <v>10</v>
      </c>
    </row>
    <row r="559">
      <c r="A559" t="n">
        <v>5</v>
      </c>
      <c r="B559" t="n">
        <v>45</v>
      </c>
      <c r="C559" t="inlineStr">
        <is>
          <t xml:space="preserve">CONCLUIDO	</t>
        </is>
      </c>
      <c r="D559" t="n">
        <v>15.2782</v>
      </c>
      <c r="E559" t="n">
        <v>6.55</v>
      </c>
      <c r="F559" t="n">
        <v>4.29</v>
      </c>
      <c r="G559" t="n">
        <v>19.8</v>
      </c>
      <c r="H559" t="n">
        <v>0.39</v>
      </c>
      <c r="I559" t="n">
        <v>13</v>
      </c>
      <c r="J559" t="n">
        <v>100.27</v>
      </c>
      <c r="K559" t="n">
        <v>39.72</v>
      </c>
      <c r="L559" t="n">
        <v>2.25</v>
      </c>
      <c r="M559" t="n">
        <v>11</v>
      </c>
      <c r="N559" t="n">
        <v>13.3</v>
      </c>
      <c r="O559" t="n">
        <v>12599.94</v>
      </c>
      <c r="P559" t="n">
        <v>34.93</v>
      </c>
      <c r="Q559" t="n">
        <v>203.58</v>
      </c>
      <c r="R559" t="n">
        <v>21.81</v>
      </c>
      <c r="S559" t="n">
        <v>13.05</v>
      </c>
      <c r="T559" t="n">
        <v>4046.65</v>
      </c>
      <c r="U559" t="n">
        <v>0.6</v>
      </c>
      <c r="V559" t="n">
        <v>0.87</v>
      </c>
      <c r="W559" t="n">
        <v>0.07000000000000001</v>
      </c>
      <c r="X559" t="n">
        <v>0.25</v>
      </c>
      <c r="Y559" t="n">
        <v>1</v>
      </c>
      <c r="Z559" t="n">
        <v>10</v>
      </c>
    </row>
    <row r="560">
      <c r="A560" t="n">
        <v>6</v>
      </c>
      <c r="B560" t="n">
        <v>45</v>
      </c>
      <c r="C560" t="inlineStr">
        <is>
          <t xml:space="preserve">CONCLUIDO	</t>
        </is>
      </c>
      <c r="D560" t="n">
        <v>15.5059</v>
      </c>
      <c r="E560" t="n">
        <v>6.45</v>
      </c>
      <c r="F560" t="n">
        <v>4.24</v>
      </c>
      <c r="G560" t="n">
        <v>23.1</v>
      </c>
      <c r="H560" t="n">
        <v>0.44</v>
      </c>
      <c r="I560" t="n">
        <v>11</v>
      </c>
      <c r="J560" t="n">
        <v>100.58</v>
      </c>
      <c r="K560" t="n">
        <v>39.72</v>
      </c>
      <c r="L560" t="n">
        <v>2.5</v>
      </c>
      <c r="M560" t="n">
        <v>9</v>
      </c>
      <c r="N560" t="n">
        <v>13.36</v>
      </c>
      <c r="O560" t="n">
        <v>12638.45</v>
      </c>
      <c r="P560" t="n">
        <v>33.87</v>
      </c>
      <c r="Q560" t="n">
        <v>203.56</v>
      </c>
      <c r="R560" t="n">
        <v>20.06</v>
      </c>
      <c r="S560" t="n">
        <v>13.05</v>
      </c>
      <c r="T560" t="n">
        <v>3177.85</v>
      </c>
      <c r="U560" t="n">
        <v>0.65</v>
      </c>
      <c r="V560" t="n">
        <v>0.88</v>
      </c>
      <c r="W560" t="n">
        <v>0.07000000000000001</v>
      </c>
      <c r="X560" t="n">
        <v>0.19</v>
      </c>
      <c r="Y560" t="n">
        <v>1</v>
      </c>
      <c r="Z560" t="n">
        <v>10</v>
      </c>
    </row>
    <row r="561">
      <c r="A561" t="n">
        <v>7</v>
      </c>
      <c r="B561" t="n">
        <v>45</v>
      </c>
      <c r="C561" t="inlineStr">
        <is>
          <t xml:space="preserve">CONCLUIDO	</t>
        </is>
      </c>
      <c r="D561" t="n">
        <v>15.7061</v>
      </c>
      <c r="E561" t="n">
        <v>6.37</v>
      </c>
      <c r="F561" t="n">
        <v>4.17</v>
      </c>
      <c r="G561" t="n">
        <v>25.04</v>
      </c>
      <c r="H561" t="n">
        <v>0.48</v>
      </c>
      <c r="I561" t="n">
        <v>10</v>
      </c>
      <c r="J561" t="n">
        <v>100.89</v>
      </c>
      <c r="K561" t="n">
        <v>39.72</v>
      </c>
      <c r="L561" t="n">
        <v>2.75</v>
      </c>
      <c r="M561" t="n">
        <v>8</v>
      </c>
      <c r="N561" t="n">
        <v>13.42</v>
      </c>
      <c r="O561" t="n">
        <v>12676.98</v>
      </c>
      <c r="P561" t="n">
        <v>33.08</v>
      </c>
      <c r="Q561" t="n">
        <v>203.56</v>
      </c>
      <c r="R561" t="n">
        <v>18.13</v>
      </c>
      <c r="S561" t="n">
        <v>13.05</v>
      </c>
      <c r="T561" t="n">
        <v>2219.44</v>
      </c>
      <c r="U561" t="n">
        <v>0.72</v>
      </c>
      <c r="V561" t="n">
        <v>0.9</v>
      </c>
      <c r="W561" t="n">
        <v>0.07000000000000001</v>
      </c>
      <c r="X561" t="n">
        <v>0.13</v>
      </c>
      <c r="Y561" t="n">
        <v>1</v>
      </c>
      <c r="Z561" t="n">
        <v>10</v>
      </c>
    </row>
    <row r="562">
      <c r="A562" t="n">
        <v>8</v>
      </c>
      <c r="B562" t="n">
        <v>45</v>
      </c>
      <c r="C562" t="inlineStr">
        <is>
          <t xml:space="preserve">CONCLUIDO	</t>
        </is>
      </c>
      <c r="D562" t="n">
        <v>15.6829</v>
      </c>
      <c r="E562" t="n">
        <v>6.38</v>
      </c>
      <c r="F562" t="n">
        <v>4.2</v>
      </c>
      <c r="G562" t="n">
        <v>28.02</v>
      </c>
      <c r="H562" t="n">
        <v>0.52</v>
      </c>
      <c r="I562" t="n">
        <v>9</v>
      </c>
      <c r="J562" t="n">
        <v>101.2</v>
      </c>
      <c r="K562" t="n">
        <v>39.72</v>
      </c>
      <c r="L562" t="n">
        <v>3</v>
      </c>
      <c r="M562" t="n">
        <v>7</v>
      </c>
      <c r="N562" t="n">
        <v>13.49</v>
      </c>
      <c r="O562" t="n">
        <v>12715.54</v>
      </c>
      <c r="P562" t="n">
        <v>32.7</v>
      </c>
      <c r="Q562" t="n">
        <v>203.56</v>
      </c>
      <c r="R562" t="n">
        <v>19.17</v>
      </c>
      <c r="S562" t="n">
        <v>13.05</v>
      </c>
      <c r="T562" t="n">
        <v>2744.91</v>
      </c>
      <c r="U562" t="n">
        <v>0.68</v>
      </c>
      <c r="V562" t="n">
        <v>0.89</v>
      </c>
      <c r="W562" t="n">
        <v>0.07000000000000001</v>
      </c>
      <c r="X562" t="n">
        <v>0.16</v>
      </c>
      <c r="Y562" t="n">
        <v>1</v>
      </c>
      <c r="Z562" t="n">
        <v>10</v>
      </c>
    </row>
    <row r="563">
      <c r="A563" t="n">
        <v>9</v>
      </c>
      <c r="B563" t="n">
        <v>45</v>
      </c>
      <c r="C563" t="inlineStr">
        <is>
          <t xml:space="preserve">CONCLUIDO	</t>
        </is>
      </c>
      <c r="D563" t="n">
        <v>15.6719</v>
      </c>
      <c r="E563" t="n">
        <v>6.38</v>
      </c>
      <c r="F563" t="n">
        <v>4.21</v>
      </c>
      <c r="G563" t="n">
        <v>28.05</v>
      </c>
      <c r="H563" t="n">
        <v>0.5600000000000001</v>
      </c>
      <c r="I563" t="n">
        <v>9</v>
      </c>
      <c r="J563" t="n">
        <v>101.52</v>
      </c>
      <c r="K563" t="n">
        <v>39.72</v>
      </c>
      <c r="L563" t="n">
        <v>3.25</v>
      </c>
      <c r="M563" t="n">
        <v>7</v>
      </c>
      <c r="N563" t="n">
        <v>13.55</v>
      </c>
      <c r="O563" t="n">
        <v>12754.13</v>
      </c>
      <c r="P563" t="n">
        <v>32.47</v>
      </c>
      <c r="Q563" t="n">
        <v>203.56</v>
      </c>
      <c r="R563" t="n">
        <v>19.28</v>
      </c>
      <c r="S563" t="n">
        <v>13.05</v>
      </c>
      <c r="T563" t="n">
        <v>2801.95</v>
      </c>
      <c r="U563" t="n">
        <v>0.68</v>
      </c>
      <c r="V563" t="n">
        <v>0.89</v>
      </c>
      <c r="W563" t="n">
        <v>0.07000000000000001</v>
      </c>
      <c r="X563" t="n">
        <v>0.17</v>
      </c>
      <c r="Y563" t="n">
        <v>1</v>
      </c>
      <c r="Z563" t="n">
        <v>10</v>
      </c>
    </row>
    <row r="564">
      <c r="A564" t="n">
        <v>10</v>
      </c>
      <c r="B564" t="n">
        <v>45</v>
      </c>
      <c r="C564" t="inlineStr">
        <is>
          <t xml:space="preserve">CONCLUIDO	</t>
        </is>
      </c>
      <c r="D564" t="n">
        <v>15.7985</v>
      </c>
      <c r="E564" t="n">
        <v>6.33</v>
      </c>
      <c r="F564" t="n">
        <v>4.18</v>
      </c>
      <c r="G564" t="n">
        <v>31.33</v>
      </c>
      <c r="H564" t="n">
        <v>0.6</v>
      </c>
      <c r="I564" t="n">
        <v>8</v>
      </c>
      <c r="J564" t="n">
        <v>101.83</v>
      </c>
      <c r="K564" t="n">
        <v>39.72</v>
      </c>
      <c r="L564" t="n">
        <v>3.5</v>
      </c>
      <c r="M564" t="n">
        <v>6</v>
      </c>
      <c r="N564" t="n">
        <v>13.61</v>
      </c>
      <c r="O564" t="n">
        <v>12792.74</v>
      </c>
      <c r="P564" t="n">
        <v>31.55</v>
      </c>
      <c r="Q564" t="n">
        <v>203.56</v>
      </c>
      <c r="R564" t="n">
        <v>18.31</v>
      </c>
      <c r="S564" t="n">
        <v>13.05</v>
      </c>
      <c r="T564" t="n">
        <v>2319.49</v>
      </c>
      <c r="U564" t="n">
        <v>0.71</v>
      </c>
      <c r="V564" t="n">
        <v>0.89</v>
      </c>
      <c r="W564" t="n">
        <v>0.07000000000000001</v>
      </c>
      <c r="X564" t="n">
        <v>0.14</v>
      </c>
      <c r="Y564" t="n">
        <v>1</v>
      </c>
      <c r="Z564" t="n">
        <v>10</v>
      </c>
    </row>
    <row r="565">
      <c r="A565" t="n">
        <v>11</v>
      </c>
      <c r="B565" t="n">
        <v>45</v>
      </c>
      <c r="C565" t="inlineStr">
        <is>
          <t xml:space="preserve">CONCLUIDO	</t>
        </is>
      </c>
      <c r="D565" t="n">
        <v>15.9737</v>
      </c>
      <c r="E565" t="n">
        <v>6.26</v>
      </c>
      <c r="F565" t="n">
        <v>4.13</v>
      </c>
      <c r="G565" t="n">
        <v>35.39</v>
      </c>
      <c r="H565" t="n">
        <v>0.65</v>
      </c>
      <c r="I565" t="n">
        <v>7</v>
      </c>
      <c r="J565" t="n">
        <v>102.14</v>
      </c>
      <c r="K565" t="n">
        <v>39.72</v>
      </c>
      <c r="L565" t="n">
        <v>3.75</v>
      </c>
      <c r="M565" t="n">
        <v>5</v>
      </c>
      <c r="N565" t="n">
        <v>13.68</v>
      </c>
      <c r="O565" t="n">
        <v>12831.37</v>
      </c>
      <c r="P565" t="n">
        <v>30.45</v>
      </c>
      <c r="Q565" t="n">
        <v>203.56</v>
      </c>
      <c r="R565" t="n">
        <v>16.69</v>
      </c>
      <c r="S565" t="n">
        <v>13.05</v>
      </c>
      <c r="T565" t="n">
        <v>1515.28</v>
      </c>
      <c r="U565" t="n">
        <v>0.78</v>
      </c>
      <c r="V565" t="n">
        <v>0.9</v>
      </c>
      <c r="W565" t="n">
        <v>0.06</v>
      </c>
      <c r="X565" t="n">
        <v>0.09</v>
      </c>
      <c r="Y565" t="n">
        <v>1</v>
      </c>
      <c r="Z565" t="n">
        <v>10</v>
      </c>
    </row>
    <row r="566">
      <c r="A566" t="n">
        <v>12</v>
      </c>
      <c r="B566" t="n">
        <v>45</v>
      </c>
      <c r="C566" t="inlineStr">
        <is>
          <t xml:space="preserve">CONCLUIDO	</t>
        </is>
      </c>
      <c r="D566" t="n">
        <v>15.8877</v>
      </c>
      <c r="E566" t="n">
        <v>6.29</v>
      </c>
      <c r="F566" t="n">
        <v>4.16</v>
      </c>
      <c r="G566" t="n">
        <v>35.68</v>
      </c>
      <c r="H566" t="n">
        <v>0.6899999999999999</v>
      </c>
      <c r="I566" t="n">
        <v>7</v>
      </c>
      <c r="J566" t="n">
        <v>102.45</v>
      </c>
      <c r="K566" t="n">
        <v>39.72</v>
      </c>
      <c r="L566" t="n">
        <v>4</v>
      </c>
      <c r="M566" t="n">
        <v>5</v>
      </c>
      <c r="N566" t="n">
        <v>13.74</v>
      </c>
      <c r="O566" t="n">
        <v>12870.03</v>
      </c>
      <c r="P566" t="n">
        <v>30.44</v>
      </c>
      <c r="Q566" t="n">
        <v>203.57</v>
      </c>
      <c r="R566" t="n">
        <v>17.84</v>
      </c>
      <c r="S566" t="n">
        <v>13.05</v>
      </c>
      <c r="T566" t="n">
        <v>2091.24</v>
      </c>
      <c r="U566" t="n">
        <v>0.73</v>
      </c>
      <c r="V566" t="n">
        <v>0.9</v>
      </c>
      <c r="W566" t="n">
        <v>0.07000000000000001</v>
      </c>
      <c r="X566" t="n">
        <v>0.12</v>
      </c>
      <c r="Y566" t="n">
        <v>1</v>
      </c>
      <c r="Z566" t="n">
        <v>10</v>
      </c>
    </row>
    <row r="567">
      <c r="A567" t="n">
        <v>13</v>
      </c>
      <c r="B567" t="n">
        <v>45</v>
      </c>
      <c r="C567" t="inlineStr">
        <is>
          <t xml:space="preserve">CONCLUIDO	</t>
        </is>
      </c>
      <c r="D567" t="n">
        <v>15.9822</v>
      </c>
      <c r="E567" t="n">
        <v>6.26</v>
      </c>
      <c r="F567" t="n">
        <v>4.15</v>
      </c>
      <c r="G567" t="n">
        <v>41.46</v>
      </c>
      <c r="H567" t="n">
        <v>0.73</v>
      </c>
      <c r="I567" t="n">
        <v>6</v>
      </c>
      <c r="J567" t="n">
        <v>102.77</v>
      </c>
      <c r="K567" t="n">
        <v>39.72</v>
      </c>
      <c r="L567" t="n">
        <v>4.25</v>
      </c>
      <c r="M567" t="n">
        <v>3</v>
      </c>
      <c r="N567" t="n">
        <v>13.8</v>
      </c>
      <c r="O567" t="n">
        <v>12908.71</v>
      </c>
      <c r="P567" t="n">
        <v>29.36</v>
      </c>
      <c r="Q567" t="n">
        <v>203.56</v>
      </c>
      <c r="R567" t="n">
        <v>17.24</v>
      </c>
      <c r="S567" t="n">
        <v>13.05</v>
      </c>
      <c r="T567" t="n">
        <v>1793.79</v>
      </c>
      <c r="U567" t="n">
        <v>0.76</v>
      </c>
      <c r="V567" t="n">
        <v>0.9</v>
      </c>
      <c r="W567" t="n">
        <v>0.07000000000000001</v>
      </c>
      <c r="X567" t="n">
        <v>0.11</v>
      </c>
      <c r="Y567" t="n">
        <v>1</v>
      </c>
      <c r="Z567" t="n">
        <v>10</v>
      </c>
    </row>
    <row r="568">
      <c r="A568" t="n">
        <v>14</v>
      </c>
      <c r="B568" t="n">
        <v>45</v>
      </c>
      <c r="C568" t="inlineStr">
        <is>
          <t xml:space="preserve">CONCLUIDO	</t>
        </is>
      </c>
      <c r="D568" t="n">
        <v>15.9766</v>
      </c>
      <c r="E568" t="n">
        <v>6.26</v>
      </c>
      <c r="F568" t="n">
        <v>4.15</v>
      </c>
      <c r="G568" t="n">
        <v>41.48</v>
      </c>
      <c r="H568" t="n">
        <v>0.77</v>
      </c>
      <c r="I568" t="n">
        <v>6</v>
      </c>
      <c r="J568" t="n">
        <v>103.08</v>
      </c>
      <c r="K568" t="n">
        <v>39.72</v>
      </c>
      <c r="L568" t="n">
        <v>4.5</v>
      </c>
      <c r="M568" t="n">
        <v>1</v>
      </c>
      <c r="N568" t="n">
        <v>13.87</v>
      </c>
      <c r="O568" t="n">
        <v>12947.42</v>
      </c>
      <c r="P568" t="n">
        <v>29.4</v>
      </c>
      <c r="Q568" t="n">
        <v>203.56</v>
      </c>
      <c r="R568" t="n">
        <v>17.22</v>
      </c>
      <c r="S568" t="n">
        <v>13.05</v>
      </c>
      <c r="T568" t="n">
        <v>1784.22</v>
      </c>
      <c r="U568" t="n">
        <v>0.76</v>
      </c>
      <c r="V568" t="n">
        <v>0.9</v>
      </c>
      <c r="W568" t="n">
        <v>0.07000000000000001</v>
      </c>
      <c r="X568" t="n">
        <v>0.11</v>
      </c>
      <c r="Y568" t="n">
        <v>1</v>
      </c>
      <c r="Z568" t="n">
        <v>10</v>
      </c>
    </row>
    <row r="569">
      <c r="A569" t="n">
        <v>15</v>
      </c>
      <c r="B569" t="n">
        <v>45</v>
      </c>
      <c r="C569" t="inlineStr">
        <is>
          <t xml:space="preserve">CONCLUIDO	</t>
        </is>
      </c>
      <c r="D569" t="n">
        <v>15.9986</v>
      </c>
      <c r="E569" t="n">
        <v>6.25</v>
      </c>
      <c r="F569" t="n">
        <v>4.14</v>
      </c>
      <c r="G569" t="n">
        <v>41.39</v>
      </c>
      <c r="H569" t="n">
        <v>0.8100000000000001</v>
      </c>
      <c r="I569" t="n">
        <v>6</v>
      </c>
      <c r="J569" t="n">
        <v>103.4</v>
      </c>
      <c r="K569" t="n">
        <v>39.72</v>
      </c>
      <c r="L569" t="n">
        <v>4.75</v>
      </c>
      <c r="M569" t="n">
        <v>1</v>
      </c>
      <c r="N569" t="n">
        <v>13.93</v>
      </c>
      <c r="O569" t="n">
        <v>12986.15</v>
      </c>
      <c r="P569" t="n">
        <v>29.28</v>
      </c>
      <c r="Q569" t="n">
        <v>203.56</v>
      </c>
      <c r="R569" t="n">
        <v>16.92</v>
      </c>
      <c r="S569" t="n">
        <v>13.05</v>
      </c>
      <c r="T569" t="n">
        <v>1636.4</v>
      </c>
      <c r="U569" t="n">
        <v>0.77</v>
      </c>
      <c r="V569" t="n">
        <v>0.9</v>
      </c>
      <c r="W569" t="n">
        <v>0.07000000000000001</v>
      </c>
      <c r="X569" t="n">
        <v>0.1</v>
      </c>
      <c r="Y569" t="n">
        <v>1</v>
      </c>
      <c r="Z569" t="n">
        <v>10</v>
      </c>
    </row>
    <row r="570">
      <c r="A570" t="n">
        <v>16</v>
      </c>
      <c r="B570" t="n">
        <v>45</v>
      </c>
      <c r="C570" t="inlineStr">
        <is>
          <t xml:space="preserve">CONCLUIDO	</t>
        </is>
      </c>
      <c r="D570" t="n">
        <v>16</v>
      </c>
      <c r="E570" t="n">
        <v>6.25</v>
      </c>
      <c r="F570" t="n">
        <v>4.14</v>
      </c>
      <c r="G570" t="n">
        <v>41.39</v>
      </c>
      <c r="H570" t="n">
        <v>0.85</v>
      </c>
      <c r="I570" t="n">
        <v>6</v>
      </c>
      <c r="J570" t="n">
        <v>103.71</v>
      </c>
      <c r="K570" t="n">
        <v>39.72</v>
      </c>
      <c r="L570" t="n">
        <v>5</v>
      </c>
      <c r="M570" t="n">
        <v>0</v>
      </c>
      <c r="N570" t="n">
        <v>14</v>
      </c>
      <c r="O570" t="n">
        <v>13024.91</v>
      </c>
      <c r="P570" t="n">
        <v>29.29</v>
      </c>
      <c r="Q570" t="n">
        <v>203.56</v>
      </c>
      <c r="R570" t="n">
        <v>16.89</v>
      </c>
      <c r="S570" t="n">
        <v>13.05</v>
      </c>
      <c r="T570" t="n">
        <v>1619.75</v>
      </c>
      <c r="U570" t="n">
        <v>0.77</v>
      </c>
      <c r="V570" t="n">
        <v>0.9</v>
      </c>
      <c r="W570" t="n">
        <v>0.07000000000000001</v>
      </c>
      <c r="X570" t="n">
        <v>0.1</v>
      </c>
      <c r="Y570" t="n">
        <v>1</v>
      </c>
      <c r="Z570" t="n">
        <v>10</v>
      </c>
    </row>
    <row r="571">
      <c r="A571" t="n">
        <v>0</v>
      </c>
      <c r="B571" t="n">
        <v>105</v>
      </c>
      <c r="C571" t="inlineStr">
        <is>
          <t xml:space="preserve">CONCLUIDO	</t>
        </is>
      </c>
      <c r="D571" t="n">
        <v>10.1021</v>
      </c>
      <c r="E571" t="n">
        <v>9.9</v>
      </c>
      <c r="F571" t="n">
        <v>5.14</v>
      </c>
      <c r="G571" t="n">
        <v>5.72</v>
      </c>
      <c r="H571" t="n">
        <v>0.09</v>
      </c>
      <c r="I571" t="n">
        <v>54</v>
      </c>
      <c r="J571" t="n">
        <v>204</v>
      </c>
      <c r="K571" t="n">
        <v>55.27</v>
      </c>
      <c r="L571" t="n">
        <v>1</v>
      </c>
      <c r="M571" t="n">
        <v>52</v>
      </c>
      <c r="N571" t="n">
        <v>42.72</v>
      </c>
      <c r="O571" t="n">
        <v>25393.6</v>
      </c>
      <c r="P571" t="n">
        <v>73.22</v>
      </c>
      <c r="Q571" t="n">
        <v>203.61</v>
      </c>
      <c r="R571" t="n">
        <v>48.38</v>
      </c>
      <c r="S571" t="n">
        <v>13.05</v>
      </c>
      <c r="T571" t="n">
        <v>17125.39</v>
      </c>
      <c r="U571" t="n">
        <v>0.27</v>
      </c>
      <c r="V571" t="n">
        <v>0.73</v>
      </c>
      <c r="W571" t="n">
        <v>0.14</v>
      </c>
      <c r="X571" t="n">
        <v>1.1</v>
      </c>
      <c r="Y571" t="n">
        <v>1</v>
      </c>
      <c r="Z571" t="n">
        <v>10</v>
      </c>
    </row>
    <row r="572">
      <c r="A572" t="n">
        <v>1</v>
      </c>
      <c r="B572" t="n">
        <v>105</v>
      </c>
      <c r="C572" t="inlineStr">
        <is>
          <t xml:space="preserve">CONCLUIDO	</t>
        </is>
      </c>
      <c r="D572" t="n">
        <v>11.0045</v>
      </c>
      <c r="E572" t="n">
        <v>9.09</v>
      </c>
      <c r="F572" t="n">
        <v>4.86</v>
      </c>
      <c r="G572" t="n">
        <v>7.11</v>
      </c>
      <c r="H572" t="n">
        <v>0.11</v>
      </c>
      <c r="I572" t="n">
        <v>41</v>
      </c>
      <c r="J572" t="n">
        <v>204.39</v>
      </c>
      <c r="K572" t="n">
        <v>55.27</v>
      </c>
      <c r="L572" t="n">
        <v>1.25</v>
      </c>
      <c r="M572" t="n">
        <v>39</v>
      </c>
      <c r="N572" t="n">
        <v>42.87</v>
      </c>
      <c r="O572" t="n">
        <v>25442.42</v>
      </c>
      <c r="P572" t="n">
        <v>68.94</v>
      </c>
      <c r="Q572" t="n">
        <v>203.6</v>
      </c>
      <c r="R572" t="n">
        <v>39.62</v>
      </c>
      <c r="S572" t="n">
        <v>13.05</v>
      </c>
      <c r="T572" t="n">
        <v>12808.76</v>
      </c>
      <c r="U572" t="n">
        <v>0.33</v>
      </c>
      <c r="V572" t="n">
        <v>0.77</v>
      </c>
      <c r="W572" t="n">
        <v>0.12</v>
      </c>
      <c r="X572" t="n">
        <v>0.82</v>
      </c>
      <c r="Y572" t="n">
        <v>1</v>
      </c>
      <c r="Z572" t="n">
        <v>10</v>
      </c>
    </row>
    <row r="573">
      <c r="A573" t="n">
        <v>2</v>
      </c>
      <c r="B573" t="n">
        <v>105</v>
      </c>
      <c r="C573" t="inlineStr">
        <is>
          <t xml:space="preserve">CONCLUIDO	</t>
        </is>
      </c>
      <c r="D573" t="n">
        <v>11.6268</v>
      </c>
      <c r="E573" t="n">
        <v>8.6</v>
      </c>
      <c r="F573" t="n">
        <v>4.7</v>
      </c>
      <c r="G573" t="n">
        <v>8.539999999999999</v>
      </c>
      <c r="H573" t="n">
        <v>0.13</v>
      </c>
      <c r="I573" t="n">
        <v>33</v>
      </c>
      <c r="J573" t="n">
        <v>204.79</v>
      </c>
      <c r="K573" t="n">
        <v>55.27</v>
      </c>
      <c r="L573" t="n">
        <v>1.5</v>
      </c>
      <c r="M573" t="n">
        <v>31</v>
      </c>
      <c r="N573" t="n">
        <v>43.02</v>
      </c>
      <c r="O573" t="n">
        <v>25491.3</v>
      </c>
      <c r="P573" t="n">
        <v>66.45999999999999</v>
      </c>
      <c r="Q573" t="n">
        <v>203.6</v>
      </c>
      <c r="R573" t="n">
        <v>34.5</v>
      </c>
      <c r="S573" t="n">
        <v>13.05</v>
      </c>
      <c r="T573" t="n">
        <v>10290.25</v>
      </c>
      <c r="U573" t="n">
        <v>0.38</v>
      </c>
      <c r="V573" t="n">
        <v>0.8</v>
      </c>
      <c r="W573" t="n">
        <v>0.11</v>
      </c>
      <c r="X573" t="n">
        <v>0.66</v>
      </c>
      <c r="Y573" t="n">
        <v>1</v>
      </c>
      <c r="Z573" t="n">
        <v>10</v>
      </c>
    </row>
    <row r="574">
      <c r="A574" t="n">
        <v>3</v>
      </c>
      <c r="B574" t="n">
        <v>105</v>
      </c>
      <c r="C574" t="inlineStr">
        <is>
          <t xml:space="preserve">CONCLUIDO	</t>
        </is>
      </c>
      <c r="D574" t="n">
        <v>12.0769</v>
      </c>
      <c r="E574" t="n">
        <v>8.279999999999999</v>
      </c>
      <c r="F574" t="n">
        <v>4.58</v>
      </c>
      <c r="G574" t="n">
        <v>9.81</v>
      </c>
      <c r="H574" t="n">
        <v>0.15</v>
      </c>
      <c r="I574" t="n">
        <v>28</v>
      </c>
      <c r="J574" t="n">
        <v>205.18</v>
      </c>
      <c r="K574" t="n">
        <v>55.27</v>
      </c>
      <c r="L574" t="n">
        <v>1.75</v>
      </c>
      <c r="M574" t="n">
        <v>26</v>
      </c>
      <c r="N574" t="n">
        <v>43.16</v>
      </c>
      <c r="O574" t="n">
        <v>25540.22</v>
      </c>
      <c r="P574" t="n">
        <v>64.63</v>
      </c>
      <c r="Q574" t="n">
        <v>203.62</v>
      </c>
      <c r="R574" t="n">
        <v>30.88</v>
      </c>
      <c r="S574" t="n">
        <v>13.05</v>
      </c>
      <c r="T574" t="n">
        <v>8503.280000000001</v>
      </c>
      <c r="U574" t="n">
        <v>0.42</v>
      </c>
      <c r="V574" t="n">
        <v>0.82</v>
      </c>
      <c r="W574" t="n">
        <v>0.1</v>
      </c>
      <c r="X574" t="n">
        <v>0.54</v>
      </c>
      <c r="Y574" t="n">
        <v>1</v>
      </c>
      <c r="Z574" t="n">
        <v>10</v>
      </c>
    </row>
    <row r="575">
      <c r="A575" t="n">
        <v>4</v>
      </c>
      <c r="B575" t="n">
        <v>105</v>
      </c>
      <c r="C575" t="inlineStr">
        <is>
          <t xml:space="preserve">CONCLUIDO	</t>
        </is>
      </c>
      <c r="D575" t="n">
        <v>12.4352</v>
      </c>
      <c r="E575" t="n">
        <v>8.039999999999999</v>
      </c>
      <c r="F575" t="n">
        <v>4.5</v>
      </c>
      <c r="G575" t="n">
        <v>11.26</v>
      </c>
      <c r="H575" t="n">
        <v>0.17</v>
      </c>
      <c r="I575" t="n">
        <v>24</v>
      </c>
      <c r="J575" t="n">
        <v>205.58</v>
      </c>
      <c r="K575" t="n">
        <v>55.27</v>
      </c>
      <c r="L575" t="n">
        <v>2</v>
      </c>
      <c r="M575" t="n">
        <v>22</v>
      </c>
      <c r="N575" t="n">
        <v>43.31</v>
      </c>
      <c r="O575" t="n">
        <v>25589.2</v>
      </c>
      <c r="P575" t="n">
        <v>63.34</v>
      </c>
      <c r="Q575" t="n">
        <v>203.62</v>
      </c>
      <c r="R575" t="n">
        <v>28.47</v>
      </c>
      <c r="S575" t="n">
        <v>13.05</v>
      </c>
      <c r="T575" t="n">
        <v>7319.12</v>
      </c>
      <c r="U575" t="n">
        <v>0.46</v>
      </c>
      <c r="V575" t="n">
        <v>0.83</v>
      </c>
      <c r="W575" t="n">
        <v>0.09</v>
      </c>
      <c r="X575" t="n">
        <v>0.46</v>
      </c>
      <c r="Y575" t="n">
        <v>1</v>
      </c>
      <c r="Z575" t="n">
        <v>10</v>
      </c>
    </row>
    <row r="576">
      <c r="A576" t="n">
        <v>5</v>
      </c>
      <c r="B576" t="n">
        <v>105</v>
      </c>
      <c r="C576" t="inlineStr">
        <is>
          <t xml:space="preserve">CONCLUIDO	</t>
        </is>
      </c>
      <c r="D576" t="n">
        <v>12.7434</v>
      </c>
      <c r="E576" t="n">
        <v>7.85</v>
      </c>
      <c r="F576" t="n">
        <v>4.43</v>
      </c>
      <c r="G576" t="n">
        <v>12.66</v>
      </c>
      <c r="H576" t="n">
        <v>0.19</v>
      </c>
      <c r="I576" t="n">
        <v>21</v>
      </c>
      <c r="J576" t="n">
        <v>205.98</v>
      </c>
      <c r="K576" t="n">
        <v>55.27</v>
      </c>
      <c r="L576" t="n">
        <v>2.25</v>
      </c>
      <c r="M576" t="n">
        <v>19</v>
      </c>
      <c r="N576" t="n">
        <v>43.46</v>
      </c>
      <c r="O576" t="n">
        <v>25638.22</v>
      </c>
      <c r="P576" t="n">
        <v>62.11</v>
      </c>
      <c r="Q576" t="n">
        <v>203.56</v>
      </c>
      <c r="R576" t="n">
        <v>26.16</v>
      </c>
      <c r="S576" t="n">
        <v>13.05</v>
      </c>
      <c r="T576" t="n">
        <v>6180.02</v>
      </c>
      <c r="U576" t="n">
        <v>0.5</v>
      </c>
      <c r="V576" t="n">
        <v>0.84</v>
      </c>
      <c r="W576" t="n">
        <v>0.09</v>
      </c>
      <c r="X576" t="n">
        <v>0.39</v>
      </c>
      <c r="Y576" t="n">
        <v>1</v>
      </c>
      <c r="Z576" t="n">
        <v>10</v>
      </c>
    </row>
    <row r="577">
      <c r="A577" t="n">
        <v>6</v>
      </c>
      <c r="B577" t="n">
        <v>105</v>
      </c>
      <c r="C577" t="inlineStr">
        <is>
          <t xml:space="preserve">CONCLUIDO	</t>
        </is>
      </c>
      <c r="D577" t="n">
        <v>13.0548</v>
      </c>
      <c r="E577" t="n">
        <v>7.66</v>
      </c>
      <c r="F577" t="n">
        <v>4.32</v>
      </c>
      <c r="G577" t="n">
        <v>13.66</v>
      </c>
      <c r="H577" t="n">
        <v>0.22</v>
      </c>
      <c r="I577" t="n">
        <v>19</v>
      </c>
      <c r="J577" t="n">
        <v>206.38</v>
      </c>
      <c r="K577" t="n">
        <v>55.27</v>
      </c>
      <c r="L577" t="n">
        <v>2.5</v>
      </c>
      <c r="M577" t="n">
        <v>17</v>
      </c>
      <c r="N577" t="n">
        <v>43.6</v>
      </c>
      <c r="O577" t="n">
        <v>25687.3</v>
      </c>
      <c r="P577" t="n">
        <v>60.43</v>
      </c>
      <c r="Q577" t="n">
        <v>203.59</v>
      </c>
      <c r="R577" t="n">
        <v>22.66</v>
      </c>
      <c r="S577" t="n">
        <v>13.05</v>
      </c>
      <c r="T577" t="n">
        <v>4438.97</v>
      </c>
      <c r="U577" t="n">
        <v>0.58</v>
      </c>
      <c r="V577" t="n">
        <v>0.86</v>
      </c>
      <c r="W577" t="n">
        <v>0.08</v>
      </c>
      <c r="X577" t="n">
        <v>0.28</v>
      </c>
      <c r="Y577" t="n">
        <v>1</v>
      </c>
      <c r="Z577" t="n">
        <v>10</v>
      </c>
    </row>
    <row r="578">
      <c r="A578" t="n">
        <v>7</v>
      </c>
      <c r="B578" t="n">
        <v>105</v>
      </c>
      <c r="C578" t="inlineStr">
        <is>
          <t xml:space="preserve">CONCLUIDO	</t>
        </is>
      </c>
      <c r="D578" t="n">
        <v>13.1148</v>
      </c>
      <c r="E578" t="n">
        <v>7.62</v>
      </c>
      <c r="F578" t="n">
        <v>4.37</v>
      </c>
      <c r="G578" t="n">
        <v>15.43</v>
      </c>
      <c r="H578" t="n">
        <v>0.24</v>
      </c>
      <c r="I578" t="n">
        <v>17</v>
      </c>
      <c r="J578" t="n">
        <v>206.78</v>
      </c>
      <c r="K578" t="n">
        <v>55.27</v>
      </c>
      <c r="L578" t="n">
        <v>2.75</v>
      </c>
      <c r="M578" t="n">
        <v>15</v>
      </c>
      <c r="N578" t="n">
        <v>43.75</v>
      </c>
      <c r="O578" t="n">
        <v>25736.42</v>
      </c>
      <c r="P578" t="n">
        <v>60.87</v>
      </c>
      <c r="Q578" t="n">
        <v>203.59</v>
      </c>
      <c r="R578" t="n">
        <v>24.42</v>
      </c>
      <c r="S578" t="n">
        <v>13.05</v>
      </c>
      <c r="T578" t="n">
        <v>5331.76</v>
      </c>
      <c r="U578" t="n">
        <v>0.53</v>
      </c>
      <c r="V578" t="n">
        <v>0.85</v>
      </c>
      <c r="W578" t="n">
        <v>0.08</v>
      </c>
      <c r="X578" t="n">
        <v>0.33</v>
      </c>
      <c r="Y578" t="n">
        <v>1</v>
      </c>
      <c r="Z578" t="n">
        <v>10</v>
      </c>
    </row>
    <row r="579">
      <c r="A579" t="n">
        <v>8</v>
      </c>
      <c r="B579" t="n">
        <v>105</v>
      </c>
      <c r="C579" t="inlineStr">
        <is>
          <t xml:space="preserve">CONCLUIDO	</t>
        </is>
      </c>
      <c r="D579" t="n">
        <v>13.2096</v>
      </c>
      <c r="E579" t="n">
        <v>7.57</v>
      </c>
      <c r="F579" t="n">
        <v>4.36</v>
      </c>
      <c r="G579" t="n">
        <v>16.34</v>
      </c>
      <c r="H579" t="n">
        <v>0.26</v>
      </c>
      <c r="I579" t="n">
        <v>16</v>
      </c>
      <c r="J579" t="n">
        <v>207.17</v>
      </c>
      <c r="K579" t="n">
        <v>55.27</v>
      </c>
      <c r="L579" t="n">
        <v>3</v>
      </c>
      <c r="M579" t="n">
        <v>14</v>
      </c>
      <c r="N579" t="n">
        <v>43.9</v>
      </c>
      <c r="O579" t="n">
        <v>25785.6</v>
      </c>
      <c r="P579" t="n">
        <v>60.52</v>
      </c>
      <c r="Q579" t="n">
        <v>203.58</v>
      </c>
      <c r="R579" t="n">
        <v>23.95</v>
      </c>
      <c r="S579" t="n">
        <v>13.05</v>
      </c>
      <c r="T579" t="n">
        <v>5098.54</v>
      </c>
      <c r="U579" t="n">
        <v>0.54</v>
      </c>
      <c r="V579" t="n">
        <v>0.86</v>
      </c>
      <c r="W579" t="n">
        <v>0.08</v>
      </c>
      <c r="X579" t="n">
        <v>0.32</v>
      </c>
      <c r="Y579" t="n">
        <v>1</v>
      </c>
      <c r="Z579" t="n">
        <v>10</v>
      </c>
    </row>
    <row r="580">
      <c r="A580" t="n">
        <v>9</v>
      </c>
      <c r="B580" t="n">
        <v>105</v>
      </c>
      <c r="C580" t="inlineStr">
        <is>
          <t xml:space="preserve">CONCLUIDO	</t>
        </is>
      </c>
      <c r="D580" t="n">
        <v>13.3284</v>
      </c>
      <c r="E580" t="n">
        <v>7.5</v>
      </c>
      <c r="F580" t="n">
        <v>4.33</v>
      </c>
      <c r="G580" t="n">
        <v>17.32</v>
      </c>
      <c r="H580" t="n">
        <v>0.28</v>
      </c>
      <c r="I580" t="n">
        <v>15</v>
      </c>
      <c r="J580" t="n">
        <v>207.57</v>
      </c>
      <c r="K580" t="n">
        <v>55.27</v>
      </c>
      <c r="L580" t="n">
        <v>3.25</v>
      </c>
      <c r="M580" t="n">
        <v>13</v>
      </c>
      <c r="N580" t="n">
        <v>44.05</v>
      </c>
      <c r="O580" t="n">
        <v>25834.83</v>
      </c>
      <c r="P580" t="n">
        <v>60.03</v>
      </c>
      <c r="Q580" t="n">
        <v>203.58</v>
      </c>
      <c r="R580" t="n">
        <v>23.11</v>
      </c>
      <c r="S580" t="n">
        <v>13.05</v>
      </c>
      <c r="T580" t="n">
        <v>4682.69</v>
      </c>
      <c r="U580" t="n">
        <v>0.5600000000000001</v>
      </c>
      <c r="V580" t="n">
        <v>0.86</v>
      </c>
      <c r="W580" t="n">
        <v>0.08</v>
      </c>
      <c r="X580" t="n">
        <v>0.29</v>
      </c>
      <c r="Y580" t="n">
        <v>1</v>
      </c>
      <c r="Z580" t="n">
        <v>10</v>
      </c>
    </row>
    <row r="581">
      <c r="A581" t="n">
        <v>10</v>
      </c>
      <c r="B581" t="n">
        <v>105</v>
      </c>
      <c r="C581" t="inlineStr">
        <is>
          <t xml:space="preserve">CONCLUIDO	</t>
        </is>
      </c>
      <c r="D581" t="n">
        <v>13.4338</v>
      </c>
      <c r="E581" t="n">
        <v>7.44</v>
      </c>
      <c r="F581" t="n">
        <v>4.31</v>
      </c>
      <c r="G581" t="n">
        <v>18.48</v>
      </c>
      <c r="H581" t="n">
        <v>0.3</v>
      </c>
      <c r="I581" t="n">
        <v>14</v>
      </c>
      <c r="J581" t="n">
        <v>207.97</v>
      </c>
      <c r="K581" t="n">
        <v>55.27</v>
      </c>
      <c r="L581" t="n">
        <v>3.5</v>
      </c>
      <c r="M581" t="n">
        <v>12</v>
      </c>
      <c r="N581" t="n">
        <v>44.2</v>
      </c>
      <c r="O581" t="n">
        <v>25884.1</v>
      </c>
      <c r="P581" t="n">
        <v>59.6</v>
      </c>
      <c r="Q581" t="n">
        <v>203.59</v>
      </c>
      <c r="R581" t="n">
        <v>22.45</v>
      </c>
      <c r="S581" t="n">
        <v>13.05</v>
      </c>
      <c r="T581" t="n">
        <v>4360.98</v>
      </c>
      <c r="U581" t="n">
        <v>0.58</v>
      </c>
      <c r="V581" t="n">
        <v>0.87</v>
      </c>
      <c r="W581" t="n">
        <v>0.08</v>
      </c>
      <c r="X581" t="n">
        <v>0.27</v>
      </c>
      <c r="Y581" t="n">
        <v>1</v>
      </c>
      <c r="Z581" t="n">
        <v>10</v>
      </c>
    </row>
    <row r="582">
      <c r="A582" t="n">
        <v>11</v>
      </c>
      <c r="B582" t="n">
        <v>105</v>
      </c>
      <c r="C582" t="inlineStr">
        <is>
          <t xml:space="preserve">CONCLUIDO	</t>
        </is>
      </c>
      <c r="D582" t="n">
        <v>13.5598</v>
      </c>
      <c r="E582" t="n">
        <v>7.37</v>
      </c>
      <c r="F582" t="n">
        <v>4.28</v>
      </c>
      <c r="G582" t="n">
        <v>19.77</v>
      </c>
      <c r="H582" t="n">
        <v>0.32</v>
      </c>
      <c r="I582" t="n">
        <v>13</v>
      </c>
      <c r="J582" t="n">
        <v>208.37</v>
      </c>
      <c r="K582" t="n">
        <v>55.27</v>
      </c>
      <c r="L582" t="n">
        <v>3.75</v>
      </c>
      <c r="M582" t="n">
        <v>11</v>
      </c>
      <c r="N582" t="n">
        <v>44.35</v>
      </c>
      <c r="O582" t="n">
        <v>25933.43</v>
      </c>
      <c r="P582" t="n">
        <v>58.97</v>
      </c>
      <c r="Q582" t="n">
        <v>203.56</v>
      </c>
      <c r="R582" t="n">
        <v>21.55</v>
      </c>
      <c r="S582" t="n">
        <v>13.05</v>
      </c>
      <c r="T582" t="n">
        <v>3916.45</v>
      </c>
      <c r="U582" t="n">
        <v>0.61</v>
      </c>
      <c r="V582" t="n">
        <v>0.87</v>
      </c>
      <c r="W582" t="n">
        <v>0.08</v>
      </c>
      <c r="X582" t="n">
        <v>0.24</v>
      </c>
      <c r="Y582" t="n">
        <v>1</v>
      </c>
      <c r="Z582" t="n">
        <v>10</v>
      </c>
    </row>
    <row r="583">
      <c r="A583" t="n">
        <v>12</v>
      </c>
      <c r="B583" t="n">
        <v>105</v>
      </c>
      <c r="C583" t="inlineStr">
        <is>
          <t xml:space="preserve">CONCLUIDO	</t>
        </is>
      </c>
      <c r="D583" t="n">
        <v>13.6757</v>
      </c>
      <c r="E583" t="n">
        <v>7.31</v>
      </c>
      <c r="F583" t="n">
        <v>4.26</v>
      </c>
      <c r="G583" t="n">
        <v>21.3</v>
      </c>
      <c r="H583" t="n">
        <v>0.34</v>
      </c>
      <c r="I583" t="n">
        <v>12</v>
      </c>
      <c r="J583" t="n">
        <v>208.77</v>
      </c>
      <c r="K583" t="n">
        <v>55.27</v>
      </c>
      <c r="L583" t="n">
        <v>4</v>
      </c>
      <c r="M583" t="n">
        <v>10</v>
      </c>
      <c r="N583" t="n">
        <v>44.5</v>
      </c>
      <c r="O583" t="n">
        <v>25982.82</v>
      </c>
      <c r="P583" t="n">
        <v>58.46</v>
      </c>
      <c r="Q583" t="n">
        <v>203.56</v>
      </c>
      <c r="R583" t="n">
        <v>20.9</v>
      </c>
      <c r="S583" t="n">
        <v>13.05</v>
      </c>
      <c r="T583" t="n">
        <v>3595.48</v>
      </c>
      <c r="U583" t="n">
        <v>0.62</v>
      </c>
      <c r="V583" t="n">
        <v>0.88</v>
      </c>
      <c r="W583" t="n">
        <v>0.07000000000000001</v>
      </c>
      <c r="X583" t="n">
        <v>0.22</v>
      </c>
      <c r="Y583" t="n">
        <v>1</v>
      </c>
      <c r="Z583" t="n">
        <v>10</v>
      </c>
    </row>
    <row r="584">
      <c r="A584" t="n">
        <v>13</v>
      </c>
      <c r="B584" t="n">
        <v>105</v>
      </c>
      <c r="C584" t="inlineStr">
        <is>
          <t xml:space="preserve">CONCLUIDO	</t>
        </is>
      </c>
      <c r="D584" t="n">
        <v>13.7963</v>
      </c>
      <c r="E584" t="n">
        <v>7.25</v>
      </c>
      <c r="F584" t="n">
        <v>4.24</v>
      </c>
      <c r="G584" t="n">
        <v>23.11</v>
      </c>
      <c r="H584" t="n">
        <v>0.36</v>
      </c>
      <c r="I584" t="n">
        <v>11</v>
      </c>
      <c r="J584" t="n">
        <v>209.17</v>
      </c>
      <c r="K584" t="n">
        <v>55.27</v>
      </c>
      <c r="L584" t="n">
        <v>4.25</v>
      </c>
      <c r="M584" t="n">
        <v>9</v>
      </c>
      <c r="N584" t="n">
        <v>44.65</v>
      </c>
      <c r="O584" t="n">
        <v>26032.25</v>
      </c>
      <c r="P584" t="n">
        <v>57.97</v>
      </c>
      <c r="Q584" t="n">
        <v>203.57</v>
      </c>
      <c r="R584" t="n">
        <v>20.1</v>
      </c>
      <c r="S584" t="n">
        <v>13.05</v>
      </c>
      <c r="T584" t="n">
        <v>3202.47</v>
      </c>
      <c r="U584" t="n">
        <v>0.65</v>
      </c>
      <c r="V584" t="n">
        <v>0.88</v>
      </c>
      <c r="W584" t="n">
        <v>0.07000000000000001</v>
      </c>
      <c r="X584" t="n">
        <v>0.2</v>
      </c>
      <c r="Y584" t="n">
        <v>1</v>
      </c>
      <c r="Z584" t="n">
        <v>10</v>
      </c>
    </row>
    <row r="585">
      <c r="A585" t="n">
        <v>14</v>
      </c>
      <c r="B585" t="n">
        <v>105</v>
      </c>
      <c r="C585" t="inlineStr">
        <is>
          <t xml:space="preserve">CONCLUIDO	</t>
        </is>
      </c>
      <c r="D585" t="n">
        <v>13.8016</v>
      </c>
      <c r="E585" t="n">
        <v>7.25</v>
      </c>
      <c r="F585" t="n">
        <v>4.23</v>
      </c>
      <c r="G585" t="n">
        <v>23.1</v>
      </c>
      <c r="H585" t="n">
        <v>0.38</v>
      </c>
      <c r="I585" t="n">
        <v>11</v>
      </c>
      <c r="J585" t="n">
        <v>209.58</v>
      </c>
      <c r="K585" t="n">
        <v>55.27</v>
      </c>
      <c r="L585" t="n">
        <v>4.5</v>
      </c>
      <c r="M585" t="n">
        <v>9</v>
      </c>
      <c r="N585" t="n">
        <v>44.8</v>
      </c>
      <c r="O585" t="n">
        <v>26081.73</v>
      </c>
      <c r="P585" t="n">
        <v>57.86</v>
      </c>
      <c r="Q585" t="n">
        <v>203.56</v>
      </c>
      <c r="R585" t="n">
        <v>19.99</v>
      </c>
      <c r="S585" t="n">
        <v>13.05</v>
      </c>
      <c r="T585" t="n">
        <v>3143.3</v>
      </c>
      <c r="U585" t="n">
        <v>0.65</v>
      </c>
      <c r="V585" t="n">
        <v>0.88</v>
      </c>
      <c r="W585" t="n">
        <v>0.07000000000000001</v>
      </c>
      <c r="X585" t="n">
        <v>0.19</v>
      </c>
      <c r="Y585" t="n">
        <v>1</v>
      </c>
      <c r="Z585" t="n">
        <v>10</v>
      </c>
    </row>
    <row r="586">
      <c r="A586" t="n">
        <v>15</v>
      </c>
      <c r="B586" t="n">
        <v>105</v>
      </c>
      <c r="C586" t="inlineStr">
        <is>
          <t xml:space="preserve">CONCLUIDO	</t>
        </is>
      </c>
      <c r="D586" t="n">
        <v>13.9947</v>
      </c>
      <c r="E586" t="n">
        <v>7.15</v>
      </c>
      <c r="F586" t="n">
        <v>4.18</v>
      </c>
      <c r="G586" t="n">
        <v>25.05</v>
      </c>
      <c r="H586" t="n">
        <v>0.4</v>
      </c>
      <c r="I586" t="n">
        <v>10</v>
      </c>
      <c r="J586" t="n">
        <v>209.98</v>
      </c>
      <c r="K586" t="n">
        <v>55.27</v>
      </c>
      <c r="L586" t="n">
        <v>4.75</v>
      </c>
      <c r="M586" t="n">
        <v>8</v>
      </c>
      <c r="N586" t="n">
        <v>44.95</v>
      </c>
      <c r="O586" t="n">
        <v>26131.27</v>
      </c>
      <c r="P586" t="n">
        <v>56.86</v>
      </c>
      <c r="Q586" t="n">
        <v>203.57</v>
      </c>
      <c r="R586" t="n">
        <v>18.15</v>
      </c>
      <c r="S586" t="n">
        <v>13.05</v>
      </c>
      <c r="T586" t="n">
        <v>2227.56</v>
      </c>
      <c r="U586" t="n">
        <v>0.72</v>
      </c>
      <c r="V586" t="n">
        <v>0.89</v>
      </c>
      <c r="W586" t="n">
        <v>0.07000000000000001</v>
      </c>
      <c r="X586" t="n">
        <v>0.13</v>
      </c>
      <c r="Y586" t="n">
        <v>1</v>
      </c>
      <c r="Z586" t="n">
        <v>10</v>
      </c>
    </row>
    <row r="587">
      <c r="A587" t="n">
        <v>16</v>
      </c>
      <c r="B587" t="n">
        <v>105</v>
      </c>
      <c r="C587" t="inlineStr">
        <is>
          <t xml:space="preserve">CONCLUIDO	</t>
        </is>
      </c>
      <c r="D587" t="n">
        <v>13.8536</v>
      </c>
      <c r="E587" t="n">
        <v>7.22</v>
      </c>
      <c r="F587" t="n">
        <v>4.25</v>
      </c>
      <c r="G587" t="n">
        <v>25.49</v>
      </c>
      <c r="H587" t="n">
        <v>0.42</v>
      </c>
      <c r="I587" t="n">
        <v>10</v>
      </c>
      <c r="J587" t="n">
        <v>210.38</v>
      </c>
      <c r="K587" t="n">
        <v>55.27</v>
      </c>
      <c r="L587" t="n">
        <v>5</v>
      </c>
      <c r="M587" t="n">
        <v>8</v>
      </c>
      <c r="N587" t="n">
        <v>45.11</v>
      </c>
      <c r="O587" t="n">
        <v>26180.86</v>
      </c>
      <c r="P587" t="n">
        <v>57.65</v>
      </c>
      <c r="Q587" t="n">
        <v>203.62</v>
      </c>
      <c r="R587" t="n">
        <v>20.63</v>
      </c>
      <c r="S587" t="n">
        <v>13.05</v>
      </c>
      <c r="T587" t="n">
        <v>3470.93</v>
      </c>
      <c r="U587" t="n">
        <v>0.63</v>
      </c>
      <c r="V587" t="n">
        <v>0.88</v>
      </c>
      <c r="W587" t="n">
        <v>0.07000000000000001</v>
      </c>
      <c r="X587" t="n">
        <v>0.21</v>
      </c>
      <c r="Y587" t="n">
        <v>1</v>
      </c>
      <c r="Z587" t="n">
        <v>10</v>
      </c>
    </row>
    <row r="588">
      <c r="A588" t="n">
        <v>17</v>
      </c>
      <c r="B588" t="n">
        <v>105</v>
      </c>
      <c r="C588" t="inlineStr">
        <is>
          <t xml:space="preserve">CONCLUIDO	</t>
        </is>
      </c>
      <c r="D588" t="n">
        <v>14.016</v>
      </c>
      <c r="E588" t="n">
        <v>7.13</v>
      </c>
      <c r="F588" t="n">
        <v>4.21</v>
      </c>
      <c r="G588" t="n">
        <v>28.03</v>
      </c>
      <c r="H588" t="n">
        <v>0.44</v>
      </c>
      <c r="I588" t="n">
        <v>9</v>
      </c>
      <c r="J588" t="n">
        <v>210.78</v>
      </c>
      <c r="K588" t="n">
        <v>55.27</v>
      </c>
      <c r="L588" t="n">
        <v>5.25</v>
      </c>
      <c r="M588" t="n">
        <v>7</v>
      </c>
      <c r="N588" t="n">
        <v>45.26</v>
      </c>
      <c r="O588" t="n">
        <v>26230.5</v>
      </c>
      <c r="P588" t="n">
        <v>56.86</v>
      </c>
      <c r="Q588" t="n">
        <v>203.6</v>
      </c>
      <c r="R588" t="n">
        <v>19.21</v>
      </c>
      <c r="S588" t="n">
        <v>13.05</v>
      </c>
      <c r="T588" t="n">
        <v>2765.79</v>
      </c>
      <c r="U588" t="n">
        <v>0.68</v>
      </c>
      <c r="V588" t="n">
        <v>0.89</v>
      </c>
      <c r="W588" t="n">
        <v>0.07000000000000001</v>
      </c>
      <c r="X588" t="n">
        <v>0.16</v>
      </c>
      <c r="Y588" t="n">
        <v>1</v>
      </c>
      <c r="Z588" t="n">
        <v>10</v>
      </c>
    </row>
    <row r="589">
      <c r="A589" t="n">
        <v>18</v>
      </c>
      <c r="B589" t="n">
        <v>105</v>
      </c>
      <c r="C589" t="inlineStr">
        <is>
          <t xml:space="preserve">CONCLUIDO	</t>
        </is>
      </c>
      <c r="D589" t="n">
        <v>14.0231</v>
      </c>
      <c r="E589" t="n">
        <v>7.13</v>
      </c>
      <c r="F589" t="n">
        <v>4.2</v>
      </c>
      <c r="G589" t="n">
        <v>28.01</v>
      </c>
      <c r="H589" t="n">
        <v>0.46</v>
      </c>
      <c r="I589" t="n">
        <v>9</v>
      </c>
      <c r="J589" t="n">
        <v>211.18</v>
      </c>
      <c r="K589" t="n">
        <v>55.27</v>
      </c>
      <c r="L589" t="n">
        <v>5.5</v>
      </c>
      <c r="M589" t="n">
        <v>7</v>
      </c>
      <c r="N589" t="n">
        <v>45.41</v>
      </c>
      <c r="O589" t="n">
        <v>26280.2</v>
      </c>
      <c r="P589" t="n">
        <v>56.76</v>
      </c>
      <c r="Q589" t="n">
        <v>203.58</v>
      </c>
      <c r="R589" t="n">
        <v>19.05</v>
      </c>
      <c r="S589" t="n">
        <v>13.05</v>
      </c>
      <c r="T589" t="n">
        <v>2682.59</v>
      </c>
      <c r="U589" t="n">
        <v>0.6899999999999999</v>
      </c>
      <c r="V589" t="n">
        <v>0.89</v>
      </c>
      <c r="W589" t="n">
        <v>0.07000000000000001</v>
      </c>
      <c r="X589" t="n">
        <v>0.16</v>
      </c>
      <c r="Y589" t="n">
        <v>1</v>
      </c>
      <c r="Z589" t="n">
        <v>10</v>
      </c>
    </row>
    <row r="590">
      <c r="A590" t="n">
        <v>19</v>
      </c>
      <c r="B590" t="n">
        <v>105</v>
      </c>
      <c r="C590" t="inlineStr">
        <is>
          <t xml:space="preserve">CONCLUIDO	</t>
        </is>
      </c>
      <c r="D590" t="n">
        <v>14.1454</v>
      </c>
      <c r="E590" t="n">
        <v>7.07</v>
      </c>
      <c r="F590" t="n">
        <v>4.18</v>
      </c>
      <c r="G590" t="n">
        <v>31.35</v>
      </c>
      <c r="H590" t="n">
        <v>0.48</v>
      </c>
      <c r="I590" t="n">
        <v>8</v>
      </c>
      <c r="J590" t="n">
        <v>211.59</v>
      </c>
      <c r="K590" t="n">
        <v>55.27</v>
      </c>
      <c r="L590" t="n">
        <v>5.75</v>
      </c>
      <c r="M590" t="n">
        <v>6</v>
      </c>
      <c r="N590" t="n">
        <v>45.57</v>
      </c>
      <c r="O590" t="n">
        <v>26329.94</v>
      </c>
      <c r="P590" t="n">
        <v>56.16</v>
      </c>
      <c r="Q590" t="n">
        <v>203.56</v>
      </c>
      <c r="R590" t="n">
        <v>18.39</v>
      </c>
      <c r="S590" t="n">
        <v>13.05</v>
      </c>
      <c r="T590" t="n">
        <v>2360.65</v>
      </c>
      <c r="U590" t="n">
        <v>0.71</v>
      </c>
      <c r="V590" t="n">
        <v>0.89</v>
      </c>
      <c r="W590" t="n">
        <v>0.07000000000000001</v>
      </c>
      <c r="X590" t="n">
        <v>0.14</v>
      </c>
      <c r="Y590" t="n">
        <v>1</v>
      </c>
      <c r="Z590" t="n">
        <v>10</v>
      </c>
    </row>
    <row r="591">
      <c r="A591" t="n">
        <v>20</v>
      </c>
      <c r="B591" t="n">
        <v>105</v>
      </c>
      <c r="C591" t="inlineStr">
        <is>
          <t xml:space="preserve">CONCLUIDO	</t>
        </is>
      </c>
      <c r="D591" t="n">
        <v>14.1487</v>
      </c>
      <c r="E591" t="n">
        <v>7.07</v>
      </c>
      <c r="F591" t="n">
        <v>4.18</v>
      </c>
      <c r="G591" t="n">
        <v>31.34</v>
      </c>
      <c r="H591" t="n">
        <v>0.5</v>
      </c>
      <c r="I591" t="n">
        <v>8</v>
      </c>
      <c r="J591" t="n">
        <v>211.99</v>
      </c>
      <c r="K591" t="n">
        <v>55.27</v>
      </c>
      <c r="L591" t="n">
        <v>6</v>
      </c>
      <c r="M591" t="n">
        <v>6</v>
      </c>
      <c r="N591" t="n">
        <v>45.72</v>
      </c>
      <c r="O591" t="n">
        <v>26379.74</v>
      </c>
      <c r="P591" t="n">
        <v>56.11</v>
      </c>
      <c r="Q591" t="n">
        <v>203.56</v>
      </c>
      <c r="R591" t="n">
        <v>18.34</v>
      </c>
      <c r="S591" t="n">
        <v>13.05</v>
      </c>
      <c r="T591" t="n">
        <v>2336.81</v>
      </c>
      <c r="U591" t="n">
        <v>0.71</v>
      </c>
      <c r="V591" t="n">
        <v>0.89</v>
      </c>
      <c r="W591" t="n">
        <v>0.07000000000000001</v>
      </c>
      <c r="X591" t="n">
        <v>0.14</v>
      </c>
      <c r="Y591" t="n">
        <v>1</v>
      </c>
      <c r="Z591" t="n">
        <v>10</v>
      </c>
    </row>
    <row r="592">
      <c r="A592" t="n">
        <v>21</v>
      </c>
      <c r="B592" t="n">
        <v>105</v>
      </c>
      <c r="C592" t="inlineStr">
        <is>
          <t xml:space="preserve">CONCLUIDO	</t>
        </is>
      </c>
      <c r="D592" t="n">
        <v>14.1459</v>
      </c>
      <c r="E592" t="n">
        <v>7.07</v>
      </c>
      <c r="F592" t="n">
        <v>4.18</v>
      </c>
      <c r="G592" t="n">
        <v>31.35</v>
      </c>
      <c r="H592" t="n">
        <v>0.52</v>
      </c>
      <c r="I592" t="n">
        <v>8</v>
      </c>
      <c r="J592" t="n">
        <v>212.4</v>
      </c>
      <c r="K592" t="n">
        <v>55.27</v>
      </c>
      <c r="L592" t="n">
        <v>6.25</v>
      </c>
      <c r="M592" t="n">
        <v>6</v>
      </c>
      <c r="N592" t="n">
        <v>45.87</v>
      </c>
      <c r="O592" t="n">
        <v>26429.59</v>
      </c>
      <c r="P592" t="n">
        <v>55.85</v>
      </c>
      <c r="Q592" t="n">
        <v>203.58</v>
      </c>
      <c r="R592" t="n">
        <v>18.4</v>
      </c>
      <c r="S592" t="n">
        <v>13.05</v>
      </c>
      <c r="T592" t="n">
        <v>2366.84</v>
      </c>
      <c r="U592" t="n">
        <v>0.71</v>
      </c>
      <c r="V592" t="n">
        <v>0.89</v>
      </c>
      <c r="W592" t="n">
        <v>0.07000000000000001</v>
      </c>
      <c r="X592" t="n">
        <v>0.14</v>
      </c>
      <c r="Y592" t="n">
        <v>1</v>
      </c>
      <c r="Z592" t="n">
        <v>10</v>
      </c>
    </row>
    <row r="593">
      <c r="A593" t="n">
        <v>22</v>
      </c>
      <c r="B593" t="n">
        <v>105</v>
      </c>
      <c r="C593" t="inlineStr">
        <is>
          <t xml:space="preserve">CONCLUIDO	</t>
        </is>
      </c>
      <c r="D593" t="n">
        <v>14.1454</v>
      </c>
      <c r="E593" t="n">
        <v>7.07</v>
      </c>
      <c r="F593" t="n">
        <v>4.18</v>
      </c>
      <c r="G593" t="n">
        <v>31.35</v>
      </c>
      <c r="H593" t="n">
        <v>0.54</v>
      </c>
      <c r="I593" t="n">
        <v>8</v>
      </c>
      <c r="J593" t="n">
        <v>212.8</v>
      </c>
      <c r="K593" t="n">
        <v>55.27</v>
      </c>
      <c r="L593" t="n">
        <v>6.5</v>
      </c>
      <c r="M593" t="n">
        <v>6</v>
      </c>
      <c r="N593" t="n">
        <v>46.03</v>
      </c>
      <c r="O593" t="n">
        <v>26479.5</v>
      </c>
      <c r="P593" t="n">
        <v>55.58</v>
      </c>
      <c r="Q593" t="n">
        <v>203.59</v>
      </c>
      <c r="R593" t="n">
        <v>18.38</v>
      </c>
      <c r="S593" t="n">
        <v>13.05</v>
      </c>
      <c r="T593" t="n">
        <v>2354</v>
      </c>
      <c r="U593" t="n">
        <v>0.71</v>
      </c>
      <c r="V593" t="n">
        <v>0.89</v>
      </c>
      <c r="W593" t="n">
        <v>0.07000000000000001</v>
      </c>
      <c r="X593" t="n">
        <v>0.14</v>
      </c>
      <c r="Y593" t="n">
        <v>1</v>
      </c>
      <c r="Z593" t="n">
        <v>10</v>
      </c>
    </row>
    <row r="594">
      <c r="A594" t="n">
        <v>23</v>
      </c>
      <c r="B594" t="n">
        <v>105</v>
      </c>
      <c r="C594" t="inlineStr">
        <is>
          <t xml:space="preserve">CONCLUIDO	</t>
        </is>
      </c>
      <c r="D594" t="n">
        <v>14.3261</v>
      </c>
      <c r="E594" t="n">
        <v>6.98</v>
      </c>
      <c r="F594" t="n">
        <v>4.13</v>
      </c>
      <c r="G594" t="n">
        <v>35.41</v>
      </c>
      <c r="H594" t="n">
        <v>0.5600000000000001</v>
      </c>
      <c r="I594" t="n">
        <v>7</v>
      </c>
      <c r="J594" t="n">
        <v>213.21</v>
      </c>
      <c r="K594" t="n">
        <v>55.27</v>
      </c>
      <c r="L594" t="n">
        <v>6.75</v>
      </c>
      <c r="M594" t="n">
        <v>5</v>
      </c>
      <c r="N594" t="n">
        <v>46.18</v>
      </c>
      <c r="O594" t="n">
        <v>26529.46</v>
      </c>
      <c r="P594" t="n">
        <v>54.71</v>
      </c>
      <c r="Q594" t="n">
        <v>203.56</v>
      </c>
      <c r="R594" t="n">
        <v>16.69</v>
      </c>
      <c r="S594" t="n">
        <v>13.05</v>
      </c>
      <c r="T594" t="n">
        <v>1517.25</v>
      </c>
      <c r="U594" t="n">
        <v>0.78</v>
      </c>
      <c r="V594" t="n">
        <v>0.9</v>
      </c>
      <c r="W594" t="n">
        <v>0.07000000000000001</v>
      </c>
      <c r="X594" t="n">
        <v>0.09</v>
      </c>
      <c r="Y594" t="n">
        <v>1</v>
      </c>
      <c r="Z594" t="n">
        <v>10</v>
      </c>
    </row>
    <row r="595">
      <c r="A595" t="n">
        <v>24</v>
      </c>
      <c r="B595" t="n">
        <v>105</v>
      </c>
      <c r="C595" t="inlineStr">
        <is>
          <t xml:space="preserve">CONCLUIDO	</t>
        </is>
      </c>
      <c r="D595" t="n">
        <v>14.288</v>
      </c>
      <c r="E595" t="n">
        <v>7</v>
      </c>
      <c r="F595" t="n">
        <v>4.15</v>
      </c>
      <c r="G595" t="n">
        <v>35.57</v>
      </c>
      <c r="H595" t="n">
        <v>0.58</v>
      </c>
      <c r="I595" t="n">
        <v>7</v>
      </c>
      <c r="J595" t="n">
        <v>213.61</v>
      </c>
      <c r="K595" t="n">
        <v>55.27</v>
      </c>
      <c r="L595" t="n">
        <v>7</v>
      </c>
      <c r="M595" t="n">
        <v>5</v>
      </c>
      <c r="N595" t="n">
        <v>46.34</v>
      </c>
      <c r="O595" t="n">
        <v>26579.47</v>
      </c>
      <c r="P595" t="n">
        <v>54.94</v>
      </c>
      <c r="Q595" t="n">
        <v>203.58</v>
      </c>
      <c r="R595" t="n">
        <v>17.45</v>
      </c>
      <c r="S595" t="n">
        <v>13.05</v>
      </c>
      <c r="T595" t="n">
        <v>1896.99</v>
      </c>
      <c r="U595" t="n">
        <v>0.75</v>
      </c>
      <c r="V595" t="n">
        <v>0.9</v>
      </c>
      <c r="W595" t="n">
        <v>0.06</v>
      </c>
      <c r="X595" t="n">
        <v>0.11</v>
      </c>
      <c r="Y595" t="n">
        <v>1</v>
      </c>
      <c r="Z595" t="n">
        <v>10</v>
      </c>
    </row>
    <row r="596">
      <c r="A596" t="n">
        <v>25</v>
      </c>
      <c r="B596" t="n">
        <v>105</v>
      </c>
      <c r="C596" t="inlineStr">
        <is>
          <t xml:space="preserve">CONCLUIDO	</t>
        </is>
      </c>
      <c r="D596" t="n">
        <v>14.2523</v>
      </c>
      <c r="E596" t="n">
        <v>7.02</v>
      </c>
      <c r="F596" t="n">
        <v>4.17</v>
      </c>
      <c r="G596" t="n">
        <v>35.72</v>
      </c>
      <c r="H596" t="n">
        <v>0.6</v>
      </c>
      <c r="I596" t="n">
        <v>7</v>
      </c>
      <c r="J596" t="n">
        <v>214.02</v>
      </c>
      <c r="K596" t="n">
        <v>55.27</v>
      </c>
      <c r="L596" t="n">
        <v>7.25</v>
      </c>
      <c r="M596" t="n">
        <v>5</v>
      </c>
      <c r="N596" t="n">
        <v>46.49</v>
      </c>
      <c r="O596" t="n">
        <v>26629.54</v>
      </c>
      <c r="P596" t="n">
        <v>55.04</v>
      </c>
      <c r="Q596" t="n">
        <v>203.59</v>
      </c>
      <c r="R596" t="n">
        <v>18.01</v>
      </c>
      <c r="S596" t="n">
        <v>13.05</v>
      </c>
      <c r="T596" t="n">
        <v>2174.82</v>
      </c>
      <c r="U596" t="n">
        <v>0.72</v>
      </c>
      <c r="V596" t="n">
        <v>0.9</v>
      </c>
      <c r="W596" t="n">
        <v>0.07000000000000001</v>
      </c>
      <c r="X596" t="n">
        <v>0.13</v>
      </c>
      <c r="Y596" t="n">
        <v>1</v>
      </c>
      <c r="Z596" t="n">
        <v>10</v>
      </c>
    </row>
    <row r="597">
      <c r="A597" t="n">
        <v>26</v>
      </c>
      <c r="B597" t="n">
        <v>105</v>
      </c>
      <c r="C597" t="inlineStr">
        <is>
          <t xml:space="preserve">CONCLUIDO	</t>
        </is>
      </c>
      <c r="D597" t="n">
        <v>14.258</v>
      </c>
      <c r="E597" t="n">
        <v>7.01</v>
      </c>
      <c r="F597" t="n">
        <v>4.17</v>
      </c>
      <c r="G597" t="n">
        <v>35.7</v>
      </c>
      <c r="H597" t="n">
        <v>0.62</v>
      </c>
      <c r="I597" t="n">
        <v>7</v>
      </c>
      <c r="J597" t="n">
        <v>214.42</v>
      </c>
      <c r="K597" t="n">
        <v>55.27</v>
      </c>
      <c r="L597" t="n">
        <v>7.5</v>
      </c>
      <c r="M597" t="n">
        <v>5</v>
      </c>
      <c r="N597" t="n">
        <v>46.65</v>
      </c>
      <c r="O597" t="n">
        <v>26679.66</v>
      </c>
      <c r="P597" t="n">
        <v>54.65</v>
      </c>
      <c r="Q597" t="n">
        <v>203.56</v>
      </c>
      <c r="R597" t="n">
        <v>17.97</v>
      </c>
      <c r="S597" t="n">
        <v>13.05</v>
      </c>
      <c r="T597" t="n">
        <v>2157.07</v>
      </c>
      <c r="U597" t="n">
        <v>0.73</v>
      </c>
      <c r="V597" t="n">
        <v>0.9</v>
      </c>
      <c r="W597" t="n">
        <v>0.06</v>
      </c>
      <c r="X597" t="n">
        <v>0.12</v>
      </c>
      <c r="Y597" t="n">
        <v>1</v>
      </c>
      <c r="Z597" t="n">
        <v>10</v>
      </c>
    </row>
    <row r="598">
      <c r="A598" t="n">
        <v>27</v>
      </c>
      <c r="B598" t="n">
        <v>105</v>
      </c>
      <c r="C598" t="inlineStr">
        <is>
          <t xml:space="preserve">CONCLUIDO	</t>
        </is>
      </c>
      <c r="D598" t="n">
        <v>14.3914</v>
      </c>
      <c r="E598" t="n">
        <v>6.95</v>
      </c>
      <c r="F598" t="n">
        <v>4.14</v>
      </c>
      <c r="G598" t="n">
        <v>41.41</v>
      </c>
      <c r="H598" t="n">
        <v>0.64</v>
      </c>
      <c r="I598" t="n">
        <v>6</v>
      </c>
      <c r="J598" t="n">
        <v>214.83</v>
      </c>
      <c r="K598" t="n">
        <v>55.27</v>
      </c>
      <c r="L598" t="n">
        <v>7.75</v>
      </c>
      <c r="M598" t="n">
        <v>4</v>
      </c>
      <c r="N598" t="n">
        <v>46.81</v>
      </c>
      <c r="O598" t="n">
        <v>26729.83</v>
      </c>
      <c r="P598" t="n">
        <v>53.95</v>
      </c>
      <c r="Q598" t="n">
        <v>203.56</v>
      </c>
      <c r="R598" t="n">
        <v>17.14</v>
      </c>
      <c r="S598" t="n">
        <v>13.05</v>
      </c>
      <c r="T598" t="n">
        <v>1746.52</v>
      </c>
      <c r="U598" t="n">
        <v>0.76</v>
      </c>
      <c r="V598" t="n">
        <v>0.9</v>
      </c>
      <c r="W598" t="n">
        <v>0.06</v>
      </c>
      <c r="X598" t="n">
        <v>0.1</v>
      </c>
      <c r="Y598" t="n">
        <v>1</v>
      </c>
      <c r="Z598" t="n">
        <v>10</v>
      </c>
    </row>
    <row r="599">
      <c r="A599" t="n">
        <v>28</v>
      </c>
      <c r="B599" t="n">
        <v>105</v>
      </c>
      <c r="C599" t="inlineStr">
        <is>
          <t xml:space="preserve">CONCLUIDO	</t>
        </is>
      </c>
      <c r="D599" t="n">
        <v>14.3994</v>
      </c>
      <c r="E599" t="n">
        <v>6.94</v>
      </c>
      <c r="F599" t="n">
        <v>4.14</v>
      </c>
      <c r="G599" t="n">
        <v>41.37</v>
      </c>
      <c r="H599" t="n">
        <v>0.66</v>
      </c>
      <c r="I599" t="n">
        <v>6</v>
      </c>
      <c r="J599" t="n">
        <v>215.24</v>
      </c>
      <c r="K599" t="n">
        <v>55.27</v>
      </c>
      <c r="L599" t="n">
        <v>8</v>
      </c>
      <c r="M599" t="n">
        <v>4</v>
      </c>
      <c r="N599" t="n">
        <v>46.97</v>
      </c>
      <c r="O599" t="n">
        <v>26780.06</v>
      </c>
      <c r="P599" t="n">
        <v>53.83</v>
      </c>
      <c r="Q599" t="n">
        <v>203.61</v>
      </c>
      <c r="R599" t="n">
        <v>17.02</v>
      </c>
      <c r="S599" t="n">
        <v>13.05</v>
      </c>
      <c r="T599" t="n">
        <v>1685.66</v>
      </c>
      <c r="U599" t="n">
        <v>0.77</v>
      </c>
      <c r="V599" t="n">
        <v>0.9</v>
      </c>
      <c r="W599" t="n">
        <v>0.06</v>
      </c>
      <c r="X599" t="n">
        <v>0.1</v>
      </c>
      <c r="Y599" t="n">
        <v>1</v>
      </c>
      <c r="Z599" t="n">
        <v>10</v>
      </c>
    </row>
    <row r="600">
      <c r="A600" t="n">
        <v>29</v>
      </c>
      <c r="B600" t="n">
        <v>105</v>
      </c>
      <c r="C600" t="inlineStr">
        <is>
          <t xml:space="preserve">CONCLUIDO	</t>
        </is>
      </c>
      <c r="D600" t="n">
        <v>14.396</v>
      </c>
      <c r="E600" t="n">
        <v>6.95</v>
      </c>
      <c r="F600" t="n">
        <v>4.14</v>
      </c>
      <c r="G600" t="n">
        <v>41.38</v>
      </c>
      <c r="H600" t="n">
        <v>0.68</v>
      </c>
      <c r="I600" t="n">
        <v>6</v>
      </c>
      <c r="J600" t="n">
        <v>215.65</v>
      </c>
      <c r="K600" t="n">
        <v>55.27</v>
      </c>
      <c r="L600" t="n">
        <v>8.25</v>
      </c>
      <c r="M600" t="n">
        <v>4</v>
      </c>
      <c r="N600" t="n">
        <v>47.12</v>
      </c>
      <c r="O600" t="n">
        <v>26830.34</v>
      </c>
      <c r="P600" t="n">
        <v>53.93</v>
      </c>
      <c r="Q600" t="n">
        <v>203.56</v>
      </c>
      <c r="R600" t="n">
        <v>17.09</v>
      </c>
      <c r="S600" t="n">
        <v>13.05</v>
      </c>
      <c r="T600" t="n">
        <v>1720.99</v>
      </c>
      <c r="U600" t="n">
        <v>0.76</v>
      </c>
      <c r="V600" t="n">
        <v>0.9</v>
      </c>
      <c r="W600" t="n">
        <v>0.06</v>
      </c>
      <c r="X600" t="n">
        <v>0.1</v>
      </c>
      <c r="Y600" t="n">
        <v>1</v>
      </c>
      <c r="Z600" t="n">
        <v>10</v>
      </c>
    </row>
    <row r="601">
      <c r="A601" t="n">
        <v>30</v>
      </c>
      <c r="B601" t="n">
        <v>105</v>
      </c>
      <c r="C601" t="inlineStr">
        <is>
          <t xml:space="preserve">CONCLUIDO	</t>
        </is>
      </c>
      <c r="D601" t="n">
        <v>14.3942</v>
      </c>
      <c r="E601" t="n">
        <v>6.95</v>
      </c>
      <c r="F601" t="n">
        <v>4.14</v>
      </c>
      <c r="G601" t="n">
        <v>41.39</v>
      </c>
      <c r="H601" t="n">
        <v>0.7</v>
      </c>
      <c r="I601" t="n">
        <v>6</v>
      </c>
      <c r="J601" t="n">
        <v>216.05</v>
      </c>
      <c r="K601" t="n">
        <v>55.27</v>
      </c>
      <c r="L601" t="n">
        <v>8.5</v>
      </c>
      <c r="M601" t="n">
        <v>4</v>
      </c>
      <c r="N601" t="n">
        <v>47.28</v>
      </c>
      <c r="O601" t="n">
        <v>26880.68</v>
      </c>
      <c r="P601" t="n">
        <v>53.88</v>
      </c>
      <c r="Q601" t="n">
        <v>203.56</v>
      </c>
      <c r="R601" t="n">
        <v>17.1</v>
      </c>
      <c r="S601" t="n">
        <v>13.05</v>
      </c>
      <c r="T601" t="n">
        <v>1724.79</v>
      </c>
      <c r="U601" t="n">
        <v>0.76</v>
      </c>
      <c r="V601" t="n">
        <v>0.9</v>
      </c>
      <c r="W601" t="n">
        <v>0.06</v>
      </c>
      <c r="X601" t="n">
        <v>0.1</v>
      </c>
      <c r="Y601" t="n">
        <v>1</v>
      </c>
      <c r="Z601" t="n">
        <v>10</v>
      </c>
    </row>
    <row r="602">
      <c r="A602" t="n">
        <v>31</v>
      </c>
      <c r="B602" t="n">
        <v>105</v>
      </c>
      <c r="C602" t="inlineStr">
        <is>
          <t xml:space="preserve">CONCLUIDO	</t>
        </is>
      </c>
      <c r="D602" t="n">
        <v>14.4323</v>
      </c>
      <c r="E602" t="n">
        <v>6.93</v>
      </c>
      <c r="F602" t="n">
        <v>4.12</v>
      </c>
      <c r="G602" t="n">
        <v>41.21</v>
      </c>
      <c r="H602" t="n">
        <v>0.72</v>
      </c>
      <c r="I602" t="n">
        <v>6</v>
      </c>
      <c r="J602" t="n">
        <v>216.46</v>
      </c>
      <c r="K602" t="n">
        <v>55.27</v>
      </c>
      <c r="L602" t="n">
        <v>8.75</v>
      </c>
      <c r="M602" t="n">
        <v>4</v>
      </c>
      <c r="N602" t="n">
        <v>47.44</v>
      </c>
      <c r="O602" t="n">
        <v>26931.07</v>
      </c>
      <c r="P602" t="n">
        <v>53.35</v>
      </c>
      <c r="Q602" t="n">
        <v>203.56</v>
      </c>
      <c r="R602" t="n">
        <v>16.4</v>
      </c>
      <c r="S602" t="n">
        <v>13.05</v>
      </c>
      <c r="T602" t="n">
        <v>1377.1</v>
      </c>
      <c r="U602" t="n">
        <v>0.8</v>
      </c>
      <c r="V602" t="n">
        <v>0.91</v>
      </c>
      <c r="W602" t="n">
        <v>0.06</v>
      </c>
      <c r="X602" t="n">
        <v>0.08</v>
      </c>
      <c r="Y602" t="n">
        <v>1</v>
      </c>
      <c r="Z602" t="n">
        <v>10</v>
      </c>
    </row>
    <row r="603">
      <c r="A603" t="n">
        <v>32</v>
      </c>
      <c r="B603" t="n">
        <v>105</v>
      </c>
      <c r="C603" t="inlineStr">
        <is>
          <t xml:space="preserve">CONCLUIDO	</t>
        </is>
      </c>
      <c r="D603" t="n">
        <v>14.4098</v>
      </c>
      <c r="E603" t="n">
        <v>6.94</v>
      </c>
      <c r="F603" t="n">
        <v>4.13</v>
      </c>
      <c r="G603" t="n">
        <v>41.32</v>
      </c>
      <c r="H603" t="n">
        <v>0.74</v>
      </c>
      <c r="I603" t="n">
        <v>6</v>
      </c>
      <c r="J603" t="n">
        <v>216.87</v>
      </c>
      <c r="K603" t="n">
        <v>55.27</v>
      </c>
      <c r="L603" t="n">
        <v>9</v>
      </c>
      <c r="M603" t="n">
        <v>4</v>
      </c>
      <c r="N603" t="n">
        <v>47.6</v>
      </c>
      <c r="O603" t="n">
        <v>26981.51</v>
      </c>
      <c r="P603" t="n">
        <v>53.16</v>
      </c>
      <c r="Q603" t="n">
        <v>203.56</v>
      </c>
      <c r="R603" t="n">
        <v>16.91</v>
      </c>
      <c r="S603" t="n">
        <v>13.05</v>
      </c>
      <c r="T603" t="n">
        <v>1627.53</v>
      </c>
      <c r="U603" t="n">
        <v>0.77</v>
      </c>
      <c r="V603" t="n">
        <v>0.9</v>
      </c>
      <c r="W603" t="n">
        <v>0.06</v>
      </c>
      <c r="X603" t="n">
        <v>0.09</v>
      </c>
      <c r="Y603" t="n">
        <v>1</v>
      </c>
      <c r="Z603" t="n">
        <v>10</v>
      </c>
    </row>
    <row r="604">
      <c r="A604" t="n">
        <v>33</v>
      </c>
      <c r="B604" t="n">
        <v>105</v>
      </c>
      <c r="C604" t="inlineStr">
        <is>
          <t xml:space="preserve">CONCLUIDO	</t>
        </is>
      </c>
      <c r="D604" t="n">
        <v>14.3753</v>
      </c>
      <c r="E604" t="n">
        <v>6.96</v>
      </c>
      <c r="F604" t="n">
        <v>4.15</v>
      </c>
      <c r="G604" t="n">
        <v>41.48</v>
      </c>
      <c r="H604" t="n">
        <v>0.76</v>
      </c>
      <c r="I604" t="n">
        <v>6</v>
      </c>
      <c r="J604" t="n">
        <v>217.28</v>
      </c>
      <c r="K604" t="n">
        <v>55.27</v>
      </c>
      <c r="L604" t="n">
        <v>9.25</v>
      </c>
      <c r="M604" t="n">
        <v>4</v>
      </c>
      <c r="N604" t="n">
        <v>47.76</v>
      </c>
      <c r="O604" t="n">
        <v>27032.02</v>
      </c>
      <c r="P604" t="n">
        <v>53.08</v>
      </c>
      <c r="Q604" t="n">
        <v>203.56</v>
      </c>
      <c r="R604" t="n">
        <v>17.46</v>
      </c>
      <c r="S604" t="n">
        <v>13.05</v>
      </c>
      <c r="T604" t="n">
        <v>1903.38</v>
      </c>
      <c r="U604" t="n">
        <v>0.75</v>
      </c>
      <c r="V604" t="n">
        <v>0.9</v>
      </c>
      <c r="W604" t="n">
        <v>0.06</v>
      </c>
      <c r="X604" t="n">
        <v>0.11</v>
      </c>
      <c r="Y604" t="n">
        <v>1</v>
      </c>
      <c r="Z604" t="n">
        <v>10</v>
      </c>
    </row>
    <row r="605">
      <c r="A605" t="n">
        <v>34</v>
      </c>
      <c r="B605" t="n">
        <v>105</v>
      </c>
      <c r="C605" t="inlineStr">
        <is>
          <t xml:space="preserve">CONCLUIDO	</t>
        </is>
      </c>
      <c r="D605" t="n">
        <v>14.5261</v>
      </c>
      <c r="E605" t="n">
        <v>6.88</v>
      </c>
      <c r="F605" t="n">
        <v>4.12</v>
      </c>
      <c r="G605" t="n">
        <v>49.4</v>
      </c>
      <c r="H605" t="n">
        <v>0.78</v>
      </c>
      <c r="I605" t="n">
        <v>5</v>
      </c>
      <c r="J605" t="n">
        <v>217.69</v>
      </c>
      <c r="K605" t="n">
        <v>55.27</v>
      </c>
      <c r="L605" t="n">
        <v>9.5</v>
      </c>
      <c r="M605" t="n">
        <v>3</v>
      </c>
      <c r="N605" t="n">
        <v>47.92</v>
      </c>
      <c r="O605" t="n">
        <v>27082.57</v>
      </c>
      <c r="P605" t="n">
        <v>52.43</v>
      </c>
      <c r="Q605" t="n">
        <v>203.56</v>
      </c>
      <c r="R605" t="n">
        <v>16.42</v>
      </c>
      <c r="S605" t="n">
        <v>13.05</v>
      </c>
      <c r="T605" t="n">
        <v>1390.07</v>
      </c>
      <c r="U605" t="n">
        <v>0.79</v>
      </c>
      <c r="V605" t="n">
        <v>0.91</v>
      </c>
      <c r="W605" t="n">
        <v>0.06</v>
      </c>
      <c r="X605" t="n">
        <v>0.08</v>
      </c>
      <c r="Y605" t="n">
        <v>1</v>
      </c>
      <c r="Z605" t="n">
        <v>10</v>
      </c>
    </row>
    <row r="606">
      <c r="A606" t="n">
        <v>35</v>
      </c>
      <c r="B606" t="n">
        <v>105</v>
      </c>
      <c r="C606" t="inlineStr">
        <is>
          <t xml:space="preserve">CONCLUIDO	</t>
        </is>
      </c>
      <c r="D606" t="n">
        <v>14.5138</v>
      </c>
      <c r="E606" t="n">
        <v>6.89</v>
      </c>
      <c r="F606" t="n">
        <v>4.12</v>
      </c>
      <c r="G606" t="n">
        <v>49.47</v>
      </c>
      <c r="H606" t="n">
        <v>0.79</v>
      </c>
      <c r="I606" t="n">
        <v>5</v>
      </c>
      <c r="J606" t="n">
        <v>218.1</v>
      </c>
      <c r="K606" t="n">
        <v>55.27</v>
      </c>
      <c r="L606" t="n">
        <v>9.75</v>
      </c>
      <c r="M606" t="n">
        <v>3</v>
      </c>
      <c r="N606" t="n">
        <v>48.08</v>
      </c>
      <c r="O606" t="n">
        <v>27133.18</v>
      </c>
      <c r="P606" t="n">
        <v>52.47</v>
      </c>
      <c r="Q606" t="n">
        <v>203.6</v>
      </c>
      <c r="R606" t="n">
        <v>16.61</v>
      </c>
      <c r="S606" t="n">
        <v>13.05</v>
      </c>
      <c r="T606" t="n">
        <v>1484.05</v>
      </c>
      <c r="U606" t="n">
        <v>0.79</v>
      </c>
      <c r="V606" t="n">
        <v>0.91</v>
      </c>
      <c r="W606" t="n">
        <v>0.06</v>
      </c>
      <c r="X606" t="n">
        <v>0.08</v>
      </c>
      <c r="Y606" t="n">
        <v>1</v>
      </c>
      <c r="Z606" t="n">
        <v>10</v>
      </c>
    </row>
    <row r="607">
      <c r="A607" t="n">
        <v>36</v>
      </c>
      <c r="B607" t="n">
        <v>105</v>
      </c>
      <c r="C607" t="inlineStr">
        <is>
          <t xml:space="preserve">CONCLUIDO	</t>
        </is>
      </c>
      <c r="D607" t="n">
        <v>14.5243</v>
      </c>
      <c r="E607" t="n">
        <v>6.88</v>
      </c>
      <c r="F607" t="n">
        <v>4.12</v>
      </c>
      <c r="G607" t="n">
        <v>49.41</v>
      </c>
      <c r="H607" t="n">
        <v>0.8100000000000001</v>
      </c>
      <c r="I607" t="n">
        <v>5</v>
      </c>
      <c r="J607" t="n">
        <v>218.51</v>
      </c>
      <c r="K607" t="n">
        <v>55.27</v>
      </c>
      <c r="L607" t="n">
        <v>10</v>
      </c>
      <c r="M607" t="n">
        <v>3</v>
      </c>
      <c r="N607" t="n">
        <v>48.24</v>
      </c>
      <c r="O607" t="n">
        <v>27183.85</v>
      </c>
      <c r="P607" t="n">
        <v>52.59</v>
      </c>
      <c r="Q607" t="n">
        <v>203.58</v>
      </c>
      <c r="R607" t="n">
        <v>16.4</v>
      </c>
      <c r="S607" t="n">
        <v>13.05</v>
      </c>
      <c r="T607" t="n">
        <v>1380.43</v>
      </c>
      <c r="U607" t="n">
        <v>0.8</v>
      </c>
      <c r="V607" t="n">
        <v>0.91</v>
      </c>
      <c r="W607" t="n">
        <v>0.06</v>
      </c>
      <c r="X607" t="n">
        <v>0.08</v>
      </c>
      <c r="Y607" t="n">
        <v>1</v>
      </c>
      <c r="Z607" t="n">
        <v>10</v>
      </c>
    </row>
    <row r="608">
      <c r="A608" t="n">
        <v>37</v>
      </c>
      <c r="B608" t="n">
        <v>105</v>
      </c>
      <c r="C608" t="inlineStr">
        <is>
          <t xml:space="preserve">CONCLUIDO	</t>
        </is>
      </c>
      <c r="D608" t="n">
        <v>14.5214</v>
      </c>
      <c r="E608" t="n">
        <v>6.89</v>
      </c>
      <c r="F608" t="n">
        <v>4.12</v>
      </c>
      <c r="G608" t="n">
        <v>49.43</v>
      </c>
      <c r="H608" t="n">
        <v>0.83</v>
      </c>
      <c r="I608" t="n">
        <v>5</v>
      </c>
      <c r="J608" t="n">
        <v>218.92</v>
      </c>
      <c r="K608" t="n">
        <v>55.27</v>
      </c>
      <c r="L608" t="n">
        <v>10.25</v>
      </c>
      <c r="M608" t="n">
        <v>3</v>
      </c>
      <c r="N608" t="n">
        <v>48.4</v>
      </c>
      <c r="O608" t="n">
        <v>27234.57</v>
      </c>
      <c r="P608" t="n">
        <v>52.46</v>
      </c>
      <c r="Q608" t="n">
        <v>203.56</v>
      </c>
      <c r="R608" t="n">
        <v>16.48</v>
      </c>
      <c r="S608" t="n">
        <v>13.05</v>
      </c>
      <c r="T608" t="n">
        <v>1421.23</v>
      </c>
      <c r="U608" t="n">
        <v>0.79</v>
      </c>
      <c r="V608" t="n">
        <v>0.91</v>
      </c>
      <c r="W608" t="n">
        <v>0.06</v>
      </c>
      <c r="X608" t="n">
        <v>0.08</v>
      </c>
      <c r="Y608" t="n">
        <v>1</v>
      </c>
      <c r="Z608" t="n">
        <v>10</v>
      </c>
    </row>
    <row r="609">
      <c r="A609" t="n">
        <v>38</v>
      </c>
      <c r="B609" t="n">
        <v>105</v>
      </c>
      <c r="C609" t="inlineStr">
        <is>
          <t xml:space="preserve">CONCLUIDO	</t>
        </is>
      </c>
      <c r="D609" t="n">
        <v>14.5378</v>
      </c>
      <c r="E609" t="n">
        <v>6.88</v>
      </c>
      <c r="F609" t="n">
        <v>4.11</v>
      </c>
      <c r="G609" t="n">
        <v>49.33</v>
      </c>
      <c r="H609" t="n">
        <v>0.85</v>
      </c>
      <c r="I609" t="n">
        <v>5</v>
      </c>
      <c r="J609" t="n">
        <v>219.33</v>
      </c>
      <c r="K609" t="n">
        <v>55.27</v>
      </c>
      <c r="L609" t="n">
        <v>10.5</v>
      </c>
      <c r="M609" t="n">
        <v>3</v>
      </c>
      <c r="N609" t="n">
        <v>48.56</v>
      </c>
      <c r="O609" t="n">
        <v>27285.35</v>
      </c>
      <c r="P609" t="n">
        <v>52.27</v>
      </c>
      <c r="Q609" t="n">
        <v>203.56</v>
      </c>
      <c r="R609" t="n">
        <v>16.15</v>
      </c>
      <c r="S609" t="n">
        <v>13.05</v>
      </c>
      <c r="T609" t="n">
        <v>1256.73</v>
      </c>
      <c r="U609" t="n">
        <v>0.8100000000000001</v>
      </c>
      <c r="V609" t="n">
        <v>0.91</v>
      </c>
      <c r="W609" t="n">
        <v>0.06</v>
      </c>
      <c r="X609" t="n">
        <v>0.07000000000000001</v>
      </c>
      <c r="Y609" t="n">
        <v>1</v>
      </c>
      <c r="Z609" t="n">
        <v>10</v>
      </c>
    </row>
    <row r="610">
      <c r="A610" t="n">
        <v>39</v>
      </c>
      <c r="B610" t="n">
        <v>105</v>
      </c>
      <c r="C610" t="inlineStr">
        <is>
          <t xml:space="preserve">CONCLUIDO	</t>
        </is>
      </c>
      <c r="D610" t="n">
        <v>14.5537</v>
      </c>
      <c r="E610" t="n">
        <v>6.87</v>
      </c>
      <c r="F610" t="n">
        <v>4.1</v>
      </c>
      <c r="G610" t="n">
        <v>49.24</v>
      </c>
      <c r="H610" t="n">
        <v>0.87</v>
      </c>
      <c r="I610" t="n">
        <v>5</v>
      </c>
      <c r="J610" t="n">
        <v>219.75</v>
      </c>
      <c r="K610" t="n">
        <v>55.27</v>
      </c>
      <c r="L610" t="n">
        <v>10.75</v>
      </c>
      <c r="M610" t="n">
        <v>3</v>
      </c>
      <c r="N610" t="n">
        <v>48.72</v>
      </c>
      <c r="O610" t="n">
        <v>27336.19</v>
      </c>
      <c r="P610" t="n">
        <v>51.96</v>
      </c>
      <c r="Q610" t="n">
        <v>203.56</v>
      </c>
      <c r="R610" t="n">
        <v>15.98</v>
      </c>
      <c r="S610" t="n">
        <v>13.05</v>
      </c>
      <c r="T610" t="n">
        <v>1172.22</v>
      </c>
      <c r="U610" t="n">
        <v>0.82</v>
      </c>
      <c r="V610" t="n">
        <v>0.91</v>
      </c>
      <c r="W610" t="n">
        <v>0.06</v>
      </c>
      <c r="X610" t="n">
        <v>0.06</v>
      </c>
      <c r="Y610" t="n">
        <v>1</v>
      </c>
      <c r="Z610" t="n">
        <v>10</v>
      </c>
    </row>
    <row r="611">
      <c r="A611" t="n">
        <v>40</v>
      </c>
      <c r="B611" t="n">
        <v>105</v>
      </c>
      <c r="C611" t="inlineStr">
        <is>
          <t xml:space="preserve">CONCLUIDO	</t>
        </is>
      </c>
      <c r="D611" t="n">
        <v>14.5138</v>
      </c>
      <c r="E611" t="n">
        <v>6.89</v>
      </c>
      <c r="F611" t="n">
        <v>4.12</v>
      </c>
      <c r="G611" t="n">
        <v>49.47</v>
      </c>
      <c r="H611" t="n">
        <v>0.89</v>
      </c>
      <c r="I611" t="n">
        <v>5</v>
      </c>
      <c r="J611" t="n">
        <v>220.16</v>
      </c>
      <c r="K611" t="n">
        <v>55.27</v>
      </c>
      <c r="L611" t="n">
        <v>11</v>
      </c>
      <c r="M611" t="n">
        <v>3</v>
      </c>
      <c r="N611" t="n">
        <v>48.89</v>
      </c>
      <c r="O611" t="n">
        <v>27387.08</v>
      </c>
      <c r="P611" t="n">
        <v>51.91</v>
      </c>
      <c r="Q611" t="n">
        <v>203.56</v>
      </c>
      <c r="R611" t="n">
        <v>16.66</v>
      </c>
      <c r="S611" t="n">
        <v>13.05</v>
      </c>
      <c r="T611" t="n">
        <v>1511.69</v>
      </c>
      <c r="U611" t="n">
        <v>0.78</v>
      </c>
      <c r="V611" t="n">
        <v>0.91</v>
      </c>
      <c r="W611" t="n">
        <v>0.06</v>
      </c>
      <c r="X611" t="n">
        <v>0.08</v>
      </c>
      <c r="Y611" t="n">
        <v>1</v>
      </c>
      <c r="Z611" t="n">
        <v>10</v>
      </c>
    </row>
    <row r="612">
      <c r="A612" t="n">
        <v>41</v>
      </c>
      <c r="B612" t="n">
        <v>105</v>
      </c>
      <c r="C612" t="inlineStr">
        <is>
          <t xml:space="preserve">CONCLUIDO	</t>
        </is>
      </c>
      <c r="D612" t="n">
        <v>14.5085</v>
      </c>
      <c r="E612" t="n">
        <v>6.89</v>
      </c>
      <c r="F612" t="n">
        <v>4.12</v>
      </c>
      <c r="G612" t="n">
        <v>49.5</v>
      </c>
      <c r="H612" t="n">
        <v>0.91</v>
      </c>
      <c r="I612" t="n">
        <v>5</v>
      </c>
      <c r="J612" t="n">
        <v>220.57</v>
      </c>
      <c r="K612" t="n">
        <v>55.27</v>
      </c>
      <c r="L612" t="n">
        <v>11.25</v>
      </c>
      <c r="M612" t="n">
        <v>3</v>
      </c>
      <c r="N612" t="n">
        <v>49.05</v>
      </c>
      <c r="O612" t="n">
        <v>27438.03</v>
      </c>
      <c r="P612" t="n">
        <v>51.6</v>
      </c>
      <c r="Q612" t="n">
        <v>203.56</v>
      </c>
      <c r="R612" t="n">
        <v>16.64</v>
      </c>
      <c r="S612" t="n">
        <v>13.05</v>
      </c>
      <c r="T612" t="n">
        <v>1500.61</v>
      </c>
      <c r="U612" t="n">
        <v>0.78</v>
      </c>
      <c r="V612" t="n">
        <v>0.91</v>
      </c>
      <c r="W612" t="n">
        <v>0.06</v>
      </c>
      <c r="X612" t="n">
        <v>0.08</v>
      </c>
      <c r="Y612" t="n">
        <v>1</v>
      </c>
      <c r="Z612" t="n">
        <v>10</v>
      </c>
    </row>
    <row r="613">
      <c r="A613" t="n">
        <v>42</v>
      </c>
      <c r="B613" t="n">
        <v>105</v>
      </c>
      <c r="C613" t="inlineStr">
        <is>
          <t xml:space="preserve">CONCLUIDO	</t>
        </is>
      </c>
      <c r="D613" t="n">
        <v>14.5126</v>
      </c>
      <c r="E613" t="n">
        <v>6.89</v>
      </c>
      <c r="F613" t="n">
        <v>4.12</v>
      </c>
      <c r="G613" t="n">
        <v>49.48</v>
      </c>
      <c r="H613" t="n">
        <v>0.92</v>
      </c>
      <c r="I613" t="n">
        <v>5</v>
      </c>
      <c r="J613" t="n">
        <v>220.99</v>
      </c>
      <c r="K613" t="n">
        <v>55.27</v>
      </c>
      <c r="L613" t="n">
        <v>11.5</v>
      </c>
      <c r="M613" t="n">
        <v>3</v>
      </c>
      <c r="N613" t="n">
        <v>49.21</v>
      </c>
      <c r="O613" t="n">
        <v>27489.03</v>
      </c>
      <c r="P613" t="n">
        <v>51.23</v>
      </c>
      <c r="Q613" t="n">
        <v>203.56</v>
      </c>
      <c r="R613" t="n">
        <v>16.67</v>
      </c>
      <c r="S613" t="n">
        <v>13.05</v>
      </c>
      <c r="T613" t="n">
        <v>1515.65</v>
      </c>
      <c r="U613" t="n">
        <v>0.78</v>
      </c>
      <c r="V613" t="n">
        <v>0.91</v>
      </c>
      <c r="W613" t="n">
        <v>0.06</v>
      </c>
      <c r="X613" t="n">
        <v>0.08</v>
      </c>
      <c r="Y613" t="n">
        <v>1</v>
      </c>
      <c r="Z613" t="n">
        <v>10</v>
      </c>
    </row>
    <row r="614">
      <c r="A614" t="n">
        <v>43</v>
      </c>
      <c r="B614" t="n">
        <v>105</v>
      </c>
      <c r="C614" t="inlineStr">
        <is>
          <t xml:space="preserve">CONCLUIDO	</t>
        </is>
      </c>
      <c r="D614" t="n">
        <v>14.5068</v>
      </c>
      <c r="E614" t="n">
        <v>6.89</v>
      </c>
      <c r="F614" t="n">
        <v>4.13</v>
      </c>
      <c r="G614" t="n">
        <v>49.51</v>
      </c>
      <c r="H614" t="n">
        <v>0.9399999999999999</v>
      </c>
      <c r="I614" t="n">
        <v>5</v>
      </c>
      <c r="J614" t="n">
        <v>221.4</v>
      </c>
      <c r="K614" t="n">
        <v>55.27</v>
      </c>
      <c r="L614" t="n">
        <v>11.75</v>
      </c>
      <c r="M614" t="n">
        <v>3</v>
      </c>
      <c r="N614" t="n">
        <v>49.38</v>
      </c>
      <c r="O614" t="n">
        <v>27540.09</v>
      </c>
      <c r="P614" t="n">
        <v>50.97</v>
      </c>
      <c r="Q614" t="n">
        <v>203.56</v>
      </c>
      <c r="R614" t="n">
        <v>16.73</v>
      </c>
      <c r="S614" t="n">
        <v>13.05</v>
      </c>
      <c r="T614" t="n">
        <v>1543.56</v>
      </c>
      <c r="U614" t="n">
        <v>0.78</v>
      </c>
      <c r="V614" t="n">
        <v>0.91</v>
      </c>
      <c r="W614" t="n">
        <v>0.06</v>
      </c>
      <c r="X614" t="n">
        <v>0.09</v>
      </c>
      <c r="Y614" t="n">
        <v>1</v>
      </c>
      <c r="Z614" t="n">
        <v>10</v>
      </c>
    </row>
    <row r="615">
      <c r="A615" t="n">
        <v>44</v>
      </c>
      <c r="B615" t="n">
        <v>105</v>
      </c>
      <c r="C615" t="inlineStr">
        <is>
          <t xml:space="preserve">CONCLUIDO	</t>
        </is>
      </c>
      <c r="D615" t="n">
        <v>14.6478</v>
      </c>
      <c r="E615" t="n">
        <v>6.83</v>
      </c>
      <c r="F615" t="n">
        <v>4.1</v>
      </c>
      <c r="G615" t="n">
        <v>61.5</v>
      </c>
      <c r="H615" t="n">
        <v>0.96</v>
      </c>
      <c r="I615" t="n">
        <v>4</v>
      </c>
      <c r="J615" t="n">
        <v>221.81</v>
      </c>
      <c r="K615" t="n">
        <v>55.27</v>
      </c>
      <c r="L615" t="n">
        <v>12</v>
      </c>
      <c r="M615" t="n">
        <v>2</v>
      </c>
      <c r="N615" t="n">
        <v>49.54</v>
      </c>
      <c r="O615" t="n">
        <v>27591.21</v>
      </c>
      <c r="P615" t="n">
        <v>50.22</v>
      </c>
      <c r="Q615" t="n">
        <v>203.56</v>
      </c>
      <c r="R615" t="n">
        <v>15.83</v>
      </c>
      <c r="S615" t="n">
        <v>13.05</v>
      </c>
      <c r="T615" t="n">
        <v>1097.7</v>
      </c>
      <c r="U615" t="n">
        <v>0.82</v>
      </c>
      <c r="V615" t="n">
        <v>0.91</v>
      </c>
      <c r="W615" t="n">
        <v>0.06</v>
      </c>
      <c r="X615" t="n">
        <v>0.06</v>
      </c>
      <c r="Y615" t="n">
        <v>1</v>
      </c>
      <c r="Z615" t="n">
        <v>10</v>
      </c>
    </row>
    <row r="616">
      <c r="A616" t="n">
        <v>45</v>
      </c>
      <c r="B616" t="n">
        <v>105</v>
      </c>
      <c r="C616" t="inlineStr">
        <is>
          <t xml:space="preserve">CONCLUIDO	</t>
        </is>
      </c>
      <c r="D616" t="n">
        <v>14.6795</v>
      </c>
      <c r="E616" t="n">
        <v>6.81</v>
      </c>
      <c r="F616" t="n">
        <v>4.09</v>
      </c>
      <c r="G616" t="n">
        <v>61.28</v>
      </c>
      <c r="H616" t="n">
        <v>0.98</v>
      </c>
      <c r="I616" t="n">
        <v>4</v>
      </c>
      <c r="J616" t="n">
        <v>222.23</v>
      </c>
      <c r="K616" t="n">
        <v>55.27</v>
      </c>
      <c r="L616" t="n">
        <v>12.25</v>
      </c>
      <c r="M616" t="n">
        <v>2</v>
      </c>
      <c r="N616" t="n">
        <v>49.71</v>
      </c>
      <c r="O616" t="n">
        <v>27642.51</v>
      </c>
      <c r="P616" t="n">
        <v>49.93</v>
      </c>
      <c r="Q616" t="n">
        <v>203.56</v>
      </c>
      <c r="R616" t="n">
        <v>15.31</v>
      </c>
      <c r="S616" t="n">
        <v>13.05</v>
      </c>
      <c r="T616" t="n">
        <v>837.72</v>
      </c>
      <c r="U616" t="n">
        <v>0.85</v>
      </c>
      <c r="V616" t="n">
        <v>0.91</v>
      </c>
      <c r="W616" t="n">
        <v>0.06</v>
      </c>
      <c r="X616" t="n">
        <v>0.04</v>
      </c>
      <c r="Y616" t="n">
        <v>1</v>
      </c>
      <c r="Z616" t="n">
        <v>10</v>
      </c>
    </row>
    <row r="617">
      <c r="A617" t="n">
        <v>46</v>
      </c>
      <c r="B617" t="n">
        <v>105</v>
      </c>
      <c r="C617" t="inlineStr">
        <is>
          <t xml:space="preserve">CONCLUIDO	</t>
        </is>
      </c>
      <c r="D617" t="n">
        <v>14.6783</v>
      </c>
      <c r="E617" t="n">
        <v>6.81</v>
      </c>
      <c r="F617" t="n">
        <v>4.09</v>
      </c>
      <c r="G617" t="n">
        <v>61.29</v>
      </c>
      <c r="H617" t="n">
        <v>1</v>
      </c>
      <c r="I617" t="n">
        <v>4</v>
      </c>
      <c r="J617" t="n">
        <v>222.65</v>
      </c>
      <c r="K617" t="n">
        <v>55.27</v>
      </c>
      <c r="L617" t="n">
        <v>12.5</v>
      </c>
      <c r="M617" t="n">
        <v>2</v>
      </c>
      <c r="N617" t="n">
        <v>49.87</v>
      </c>
      <c r="O617" t="n">
        <v>27693.75</v>
      </c>
      <c r="P617" t="n">
        <v>49.86</v>
      </c>
      <c r="Q617" t="n">
        <v>203.56</v>
      </c>
      <c r="R617" t="n">
        <v>15.44</v>
      </c>
      <c r="S617" t="n">
        <v>13.05</v>
      </c>
      <c r="T617" t="n">
        <v>902.79</v>
      </c>
      <c r="U617" t="n">
        <v>0.85</v>
      </c>
      <c r="V617" t="n">
        <v>0.91</v>
      </c>
      <c r="W617" t="n">
        <v>0.06</v>
      </c>
      <c r="X617" t="n">
        <v>0.05</v>
      </c>
      <c r="Y617" t="n">
        <v>1</v>
      </c>
      <c r="Z617" t="n">
        <v>10</v>
      </c>
    </row>
    <row r="618">
      <c r="A618" t="n">
        <v>47</v>
      </c>
      <c r="B618" t="n">
        <v>105</v>
      </c>
      <c r="C618" t="inlineStr">
        <is>
          <t xml:space="preserve">CONCLUIDO	</t>
        </is>
      </c>
      <c r="D618" t="n">
        <v>14.6502</v>
      </c>
      <c r="E618" t="n">
        <v>6.83</v>
      </c>
      <c r="F618" t="n">
        <v>4.1</v>
      </c>
      <c r="G618" t="n">
        <v>61.48</v>
      </c>
      <c r="H618" t="n">
        <v>1.02</v>
      </c>
      <c r="I618" t="n">
        <v>4</v>
      </c>
      <c r="J618" t="n">
        <v>223.06</v>
      </c>
      <c r="K618" t="n">
        <v>55.27</v>
      </c>
      <c r="L618" t="n">
        <v>12.75</v>
      </c>
      <c r="M618" t="n">
        <v>2</v>
      </c>
      <c r="N618" t="n">
        <v>50.04</v>
      </c>
      <c r="O618" t="n">
        <v>27745.04</v>
      </c>
      <c r="P618" t="n">
        <v>49.94</v>
      </c>
      <c r="Q618" t="n">
        <v>203.56</v>
      </c>
      <c r="R618" t="n">
        <v>15.9</v>
      </c>
      <c r="S618" t="n">
        <v>13.05</v>
      </c>
      <c r="T618" t="n">
        <v>1136.91</v>
      </c>
      <c r="U618" t="n">
        <v>0.82</v>
      </c>
      <c r="V618" t="n">
        <v>0.91</v>
      </c>
      <c r="W618" t="n">
        <v>0.06</v>
      </c>
      <c r="X618" t="n">
        <v>0.06</v>
      </c>
      <c r="Y618" t="n">
        <v>1</v>
      </c>
      <c r="Z618" t="n">
        <v>10</v>
      </c>
    </row>
    <row r="619">
      <c r="A619" t="n">
        <v>48</v>
      </c>
      <c r="B619" t="n">
        <v>105</v>
      </c>
      <c r="C619" t="inlineStr">
        <is>
          <t xml:space="preserve">CONCLUIDO	</t>
        </is>
      </c>
      <c r="D619" t="n">
        <v>14.6532</v>
      </c>
      <c r="E619" t="n">
        <v>6.82</v>
      </c>
      <c r="F619" t="n">
        <v>4.1</v>
      </c>
      <c r="G619" t="n">
        <v>61.46</v>
      </c>
      <c r="H619" t="n">
        <v>1.03</v>
      </c>
      <c r="I619" t="n">
        <v>4</v>
      </c>
      <c r="J619" t="n">
        <v>223.48</v>
      </c>
      <c r="K619" t="n">
        <v>55.27</v>
      </c>
      <c r="L619" t="n">
        <v>13</v>
      </c>
      <c r="M619" t="n">
        <v>2</v>
      </c>
      <c r="N619" t="n">
        <v>50.21</v>
      </c>
      <c r="O619" t="n">
        <v>27796.39</v>
      </c>
      <c r="P619" t="n">
        <v>49.78</v>
      </c>
      <c r="Q619" t="n">
        <v>203.56</v>
      </c>
      <c r="R619" t="n">
        <v>15.81</v>
      </c>
      <c r="S619" t="n">
        <v>13.05</v>
      </c>
      <c r="T619" t="n">
        <v>1089.84</v>
      </c>
      <c r="U619" t="n">
        <v>0.83</v>
      </c>
      <c r="V619" t="n">
        <v>0.91</v>
      </c>
      <c r="W619" t="n">
        <v>0.06</v>
      </c>
      <c r="X619" t="n">
        <v>0.06</v>
      </c>
      <c r="Y619" t="n">
        <v>1</v>
      </c>
      <c r="Z619" t="n">
        <v>10</v>
      </c>
    </row>
    <row r="620">
      <c r="A620" t="n">
        <v>49</v>
      </c>
      <c r="B620" t="n">
        <v>105</v>
      </c>
      <c r="C620" t="inlineStr">
        <is>
          <t xml:space="preserve">CONCLUIDO	</t>
        </is>
      </c>
      <c r="D620" t="n">
        <v>14.6472</v>
      </c>
      <c r="E620" t="n">
        <v>6.83</v>
      </c>
      <c r="F620" t="n">
        <v>4.1</v>
      </c>
      <c r="G620" t="n">
        <v>61.5</v>
      </c>
      <c r="H620" t="n">
        <v>1.05</v>
      </c>
      <c r="I620" t="n">
        <v>4</v>
      </c>
      <c r="J620" t="n">
        <v>223.89</v>
      </c>
      <c r="K620" t="n">
        <v>55.27</v>
      </c>
      <c r="L620" t="n">
        <v>13.25</v>
      </c>
      <c r="M620" t="n">
        <v>2</v>
      </c>
      <c r="N620" t="n">
        <v>50.37</v>
      </c>
      <c r="O620" t="n">
        <v>27847.8</v>
      </c>
      <c r="P620" t="n">
        <v>49.68</v>
      </c>
      <c r="Q620" t="n">
        <v>203.56</v>
      </c>
      <c r="R620" t="n">
        <v>15.92</v>
      </c>
      <c r="S620" t="n">
        <v>13.05</v>
      </c>
      <c r="T620" t="n">
        <v>1144.79</v>
      </c>
      <c r="U620" t="n">
        <v>0.82</v>
      </c>
      <c r="V620" t="n">
        <v>0.91</v>
      </c>
      <c r="W620" t="n">
        <v>0.06</v>
      </c>
      <c r="X620" t="n">
        <v>0.06</v>
      </c>
      <c r="Y620" t="n">
        <v>1</v>
      </c>
      <c r="Z620" t="n">
        <v>10</v>
      </c>
    </row>
    <row r="621">
      <c r="A621" t="n">
        <v>50</v>
      </c>
      <c r="B621" t="n">
        <v>105</v>
      </c>
      <c r="C621" t="inlineStr">
        <is>
          <t xml:space="preserve">CONCLUIDO	</t>
        </is>
      </c>
      <c r="D621" t="n">
        <v>14.6449</v>
      </c>
      <c r="E621" t="n">
        <v>6.83</v>
      </c>
      <c r="F621" t="n">
        <v>4.1</v>
      </c>
      <c r="G621" t="n">
        <v>61.52</v>
      </c>
      <c r="H621" t="n">
        <v>1.07</v>
      </c>
      <c r="I621" t="n">
        <v>4</v>
      </c>
      <c r="J621" t="n">
        <v>224.31</v>
      </c>
      <c r="K621" t="n">
        <v>55.27</v>
      </c>
      <c r="L621" t="n">
        <v>13.5</v>
      </c>
      <c r="M621" t="n">
        <v>2</v>
      </c>
      <c r="N621" t="n">
        <v>50.54</v>
      </c>
      <c r="O621" t="n">
        <v>27899.27</v>
      </c>
      <c r="P621" t="n">
        <v>49.59</v>
      </c>
      <c r="Q621" t="n">
        <v>203.56</v>
      </c>
      <c r="R621" t="n">
        <v>15.91</v>
      </c>
      <c r="S621" t="n">
        <v>13.05</v>
      </c>
      <c r="T621" t="n">
        <v>1139.35</v>
      </c>
      <c r="U621" t="n">
        <v>0.82</v>
      </c>
      <c r="V621" t="n">
        <v>0.91</v>
      </c>
      <c r="W621" t="n">
        <v>0.06</v>
      </c>
      <c r="X621" t="n">
        <v>0.06</v>
      </c>
      <c r="Y621" t="n">
        <v>1</v>
      </c>
      <c r="Z621" t="n">
        <v>10</v>
      </c>
    </row>
    <row r="622">
      <c r="A622" t="n">
        <v>51</v>
      </c>
      <c r="B622" t="n">
        <v>105</v>
      </c>
      <c r="C622" t="inlineStr">
        <is>
          <t xml:space="preserve">CONCLUIDO	</t>
        </is>
      </c>
      <c r="D622" t="n">
        <v>14.6657</v>
      </c>
      <c r="E622" t="n">
        <v>6.82</v>
      </c>
      <c r="F622" t="n">
        <v>4.09</v>
      </c>
      <c r="G622" t="n">
        <v>61.38</v>
      </c>
      <c r="H622" t="n">
        <v>1.09</v>
      </c>
      <c r="I622" t="n">
        <v>4</v>
      </c>
      <c r="J622" t="n">
        <v>224.73</v>
      </c>
      <c r="K622" t="n">
        <v>55.27</v>
      </c>
      <c r="L622" t="n">
        <v>13.75</v>
      </c>
      <c r="M622" t="n">
        <v>2</v>
      </c>
      <c r="N622" t="n">
        <v>50.71</v>
      </c>
      <c r="O622" t="n">
        <v>27950.8</v>
      </c>
      <c r="P622" t="n">
        <v>49.27</v>
      </c>
      <c r="Q622" t="n">
        <v>203.56</v>
      </c>
      <c r="R622" t="n">
        <v>15.57</v>
      </c>
      <c r="S622" t="n">
        <v>13.05</v>
      </c>
      <c r="T622" t="n">
        <v>969.4400000000001</v>
      </c>
      <c r="U622" t="n">
        <v>0.84</v>
      </c>
      <c r="V622" t="n">
        <v>0.91</v>
      </c>
      <c r="W622" t="n">
        <v>0.06</v>
      </c>
      <c r="X622" t="n">
        <v>0.05</v>
      </c>
      <c r="Y622" t="n">
        <v>1</v>
      </c>
      <c r="Z622" t="n">
        <v>10</v>
      </c>
    </row>
    <row r="623">
      <c r="A623" t="n">
        <v>52</v>
      </c>
      <c r="B623" t="n">
        <v>105</v>
      </c>
      <c r="C623" t="inlineStr">
        <is>
          <t xml:space="preserve">CONCLUIDO	</t>
        </is>
      </c>
      <c r="D623" t="n">
        <v>14.6741</v>
      </c>
      <c r="E623" t="n">
        <v>6.81</v>
      </c>
      <c r="F623" t="n">
        <v>4.09</v>
      </c>
      <c r="G623" t="n">
        <v>61.32</v>
      </c>
      <c r="H623" t="n">
        <v>1.11</v>
      </c>
      <c r="I623" t="n">
        <v>4</v>
      </c>
      <c r="J623" t="n">
        <v>225.15</v>
      </c>
      <c r="K623" t="n">
        <v>55.27</v>
      </c>
      <c r="L623" t="n">
        <v>14</v>
      </c>
      <c r="M623" t="n">
        <v>2</v>
      </c>
      <c r="N623" t="n">
        <v>50.88</v>
      </c>
      <c r="O623" t="n">
        <v>28002.38</v>
      </c>
      <c r="P623" t="n">
        <v>48.98</v>
      </c>
      <c r="Q623" t="n">
        <v>203.56</v>
      </c>
      <c r="R623" t="n">
        <v>15.48</v>
      </c>
      <c r="S623" t="n">
        <v>13.05</v>
      </c>
      <c r="T623" t="n">
        <v>927.01</v>
      </c>
      <c r="U623" t="n">
        <v>0.84</v>
      </c>
      <c r="V623" t="n">
        <v>0.91</v>
      </c>
      <c r="W623" t="n">
        <v>0.06</v>
      </c>
      <c r="X623" t="n">
        <v>0.05</v>
      </c>
      <c r="Y623" t="n">
        <v>1</v>
      </c>
      <c r="Z623" t="n">
        <v>10</v>
      </c>
    </row>
    <row r="624">
      <c r="A624" t="n">
        <v>53</v>
      </c>
      <c r="B624" t="n">
        <v>105</v>
      </c>
      <c r="C624" t="inlineStr">
        <is>
          <t xml:space="preserve">CONCLUIDO	</t>
        </is>
      </c>
      <c r="D624" t="n">
        <v>14.6568</v>
      </c>
      <c r="E624" t="n">
        <v>6.82</v>
      </c>
      <c r="F624" t="n">
        <v>4.1</v>
      </c>
      <c r="G624" t="n">
        <v>61.44</v>
      </c>
      <c r="H624" t="n">
        <v>1.12</v>
      </c>
      <c r="I624" t="n">
        <v>4</v>
      </c>
      <c r="J624" t="n">
        <v>225.57</v>
      </c>
      <c r="K624" t="n">
        <v>55.27</v>
      </c>
      <c r="L624" t="n">
        <v>14.25</v>
      </c>
      <c r="M624" t="n">
        <v>2</v>
      </c>
      <c r="N624" t="n">
        <v>51.04</v>
      </c>
      <c r="O624" t="n">
        <v>28054.03</v>
      </c>
      <c r="P624" t="n">
        <v>49.06</v>
      </c>
      <c r="Q624" t="n">
        <v>203.56</v>
      </c>
      <c r="R624" t="n">
        <v>15.76</v>
      </c>
      <c r="S624" t="n">
        <v>13.05</v>
      </c>
      <c r="T624" t="n">
        <v>1065.56</v>
      </c>
      <c r="U624" t="n">
        <v>0.83</v>
      </c>
      <c r="V624" t="n">
        <v>0.91</v>
      </c>
      <c r="W624" t="n">
        <v>0.06</v>
      </c>
      <c r="X624" t="n">
        <v>0.06</v>
      </c>
      <c r="Y624" t="n">
        <v>1</v>
      </c>
      <c r="Z624" t="n">
        <v>10</v>
      </c>
    </row>
    <row r="625">
      <c r="A625" t="n">
        <v>54</v>
      </c>
      <c r="B625" t="n">
        <v>105</v>
      </c>
      <c r="C625" t="inlineStr">
        <is>
          <t xml:space="preserve">CONCLUIDO	</t>
        </is>
      </c>
      <c r="D625" t="n">
        <v>14.6371</v>
      </c>
      <c r="E625" t="n">
        <v>6.83</v>
      </c>
      <c r="F625" t="n">
        <v>4.11</v>
      </c>
      <c r="G625" t="n">
        <v>61.58</v>
      </c>
      <c r="H625" t="n">
        <v>1.14</v>
      </c>
      <c r="I625" t="n">
        <v>4</v>
      </c>
      <c r="J625" t="n">
        <v>225.99</v>
      </c>
      <c r="K625" t="n">
        <v>55.27</v>
      </c>
      <c r="L625" t="n">
        <v>14.5</v>
      </c>
      <c r="M625" t="n">
        <v>2</v>
      </c>
      <c r="N625" t="n">
        <v>51.21</v>
      </c>
      <c r="O625" t="n">
        <v>28105.73</v>
      </c>
      <c r="P625" t="n">
        <v>48.96</v>
      </c>
      <c r="Q625" t="n">
        <v>203.56</v>
      </c>
      <c r="R625" t="n">
        <v>16.06</v>
      </c>
      <c r="S625" t="n">
        <v>13.05</v>
      </c>
      <c r="T625" t="n">
        <v>1214.38</v>
      </c>
      <c r="U625" t="n">
        <v>0.8100000000000001</v>
      </c>
      <c r="V625" t="n">
        <v>0.91</v>
      </c>
      <c r="W625" t="n">
        <v>0.06</v>
      </c>
      <c r="X625" t="n">
        <v>0.06</v>
      </c>
      <c r="Y625" t="n">
        <v>1</v>
      </c>
      <c r="Z625" t="n">
        <v>10</v>
      </c>
    </row>
    <row r="626">
      <c r="A626" t="n">
        <v>55</v>
      </c>
      <c r="B626" t="n">
        <v>105</v>
      </c>
      <c r="C626" t="inlineStr">
        <is>
          <t xml:space="preserve">CONCLUIDO	</t>
        </is>
      </c>
      <c r="D626" t="n">
        <v>14.6395</v>
      </c>
      <c r="E626" t="n">
        <v>6.83</v>
      </c>
      <c r="F626" t="n">
        <v>4.1</v>
      </c>
      <c r="G626" t="n">
        <v>61.56</v>
      </c>
      <c r="H626" t="n">
        <v>1.16</v>
      </c>
      <c r="I626" t="n">
        <v>4</v>
      </c>
      <c r="J626" t="n">
        <v>226.41</v>
      </c>
      <c r="K626" t="n">
        <v>55.27</v>
      </c>
      <c r="L626" t="n">
        <v>14.75</v>
      </c>
      <c r="M626" t="n">
        <v>2</v>
      </c>
      <c r="N626" t="n">
        <v>51.38</v>
      </c>
      <c r="O626" t="n">
        <v>28157.49</v>
      </c>
      <c r="P626" t="n">
        <v>48.53</v>
      </c>
      <c r="Q626" t="n">
        <v>203.57</v>
      </c>
      <c r="R626" t="n">
        <v>16.02</v>
      </c>
      <c r="S626" t="n">
        <v>13.05</v>
      </c>
      <c r="T626" t="n">
        <v>1195.68</v>
      </c>
      <c r="U626" t="n">
        <v>0.8100000000000001</v>
      </c>
      <c r="V626" t="n">
        <v>0.91</v>
      </c>
      <c r="W626" t="n">
        <v>0.06</v>
      </c>
      <c r="X626" t="n">
        <v>0.06</v>
      </c>
      <c r="Y626" t="n">
        <v>1</v>
      </c>
      <c r="Z626" t="n">
        <v>10</v>
      </c>
    </row>
    <row r="627">
      <c r="A627" t="n">
        <v>56</v>
      </c>
      <c r="B627" t="n">
        <v>105</v>
      </c>
      <c r="C627" t="inlineStr">
        <is>
          <t xml:space="preserve">CONCLUIDO	</t>
        </is>
      </c>
      <c r="D627" t="n">
        <v>14.6437</v>
      </c>
      <c r="E627" t="n">
        <v>6.83</v>
      </c>
      <c r="F627" t="n">
        <v>4.1</v>
      </c>
      <c r="G627" t="n">
        <v>61.53</v>
      </c>
      <c r="H627" t="n">
        <v>1.18</v>
      </c>
      <c r="I627" t="n">
        <v>4</v>
      </c>
      <c r="J627" t="n">
        <v>226.83</v>
      </c>
      <c r="K627" t="n">
        <v>55.27</v>
      </c>
      <c r="L627" t="n">
        <v>15</v>
      </c>
      <c r="M627" t="n">
        <v>2</v>
      </c>
      <c r="N627" t="n">
        <v>51.55</v>
      </c>
      <c r="O627" t="n">
        <v>28209.31</v>
      </c>
      <c r="P627" t="n">
        <v>48.15</v>
      </c>
      <c r="Q627" t="n">
        <v>203.56</v>
      </c>
      <c r="R627" t="n">
        <v>15.95</v>
      </c>
      <c r="S627" t="n">
        <v>13.05</v>
      </c>
      <c r="T627" t="n">
        <v>1157.87</v>
      </c>
      <c r="U627" t="n">
        <v>0.82</v>
      </c>
      <c r="V627" t="n">
        <v>0.91</v>
      </c>
      <c r="W627" t="n">
        <v>0.06</v>
      </c>
      <c r="X627" t="n">
        <v>0.06</v>
      </c>
      <c r="Y627" t="n">
        <v>1</v>
      </c>
      <c r="Z627" t="n">
        <v>10</v>
      </c>
    </row>
    <row r="628">
      <c r="A628" t="n">
        <v>57</v>
      </c>
      <c r="B628" t="n">
        <v>105</v>
      </c>
      <c r="C628" t="inlineStr">
        <is>
          <t xml:space="preserve">CONCLUIDO	</t>
        </is>
      </c>
      <c r="D628" t="n">
        <v>14.6532</v>
      </c>
      <c r="E628" t="n">
        <v>6.82</v>
      </c>
      <c r="F628" t="n">
        <v>4.1</v>
      </c>
      <c r="G628" t="n">
        <v>61.46</v>
      </c>
      <c r="H628" t="n">
        <v>1.19</v>
      </c>
      <c r="I628" t="n">
        <v>4</v>
      </c>
      <c r="J628" t="n">
        <v>227.25</v>
      </c>
      <c r="K628" t="n">
        <v>55.27</v>
      </c>
      <c r="L628" t="n">
        <v>15.25</v>
      </c>
      <c r="M628" t="n">
        <v>2</v>
      </c>
      <c r="N628" t="n">
        <v>51.72</v>
      </c>
      <c r="O628" t="n">
        <v>28261.2</v>
      </c>
      <c r="P628" t="n">
        <v>47.64</v>
      </c>
      <c r="Q628" t="n">
        <v>203.56</v>
      </c>
      <c r="R628" t="n">
        <v>15.75</v>
      </c>
      <c r="S628" t="n">
        <v>13.05</v>
      </c>
      <c r="T628" t="n">
        <v>1062.32</v>
      </c>
      <c r="U628" t="n">
        <v>0.83</v>
      </c>
      <c r="V628" t="n">
        <v>0.91</v>
      </c>
      <c r="W628" t="n">
        <v>0.06</v>
      </c>
      <c r="X628" t="n">
        <v>0.06</v>
      </c>
      <c r="Y628" t="n">
        <v>1</v>
      </c>
      <c r="Z628" t="n">
        <v>10</v>
      </c>
    </row>
    <row r="629">
      <c r="A629" t="n">
        <v>58</v>
      </c>
      <c r="B629" t="n">
        <v>105</v>
      </c>
      <c r="C629" t="inlineStr">
        <is>
          <t xml:space="preserve">CONCLUIDO	</t>
        </is>
      </c>
      <c r="D629" t="n">
        <v>14.6651</v>
      </c>
      <c r="E629" t="n">
        <v>6.82</v>
      </c>
      <c r="F629" t="n">
        <v>4.09</v>
      </c>
      <c r="G629" t="n">
        <v>61.38</v>
      </c>
      <c r="H629" t="n">
        <v>1.21</v>
      </c>
      <c r="I629" t="n">
        <v>4</v>
      </c>
      <c r="J629" t="n">
        <v>227.67</v>
      </c>
      <c r="K629" t="n">
        <v>55.27</v>
      </c>
      <c r="L629" t="n">
        <v>15.5</v>
      </c>
      <c r="M629" t="n">
        <v>2</v>
      </c>
      <c r="N629" t="n">
        <v>51.9</v>
      </c>
      <c r="O629" t="n">
        <v>28313.14</v>
      </c>
      <c r="P629" t="n">
        <v>46.95</v>
      </c>
      <c r="Q629" t="n">
        <v>203.56</v>
      </c>
      <c r="R629" t="n">
        <v>15.63</v>
      </c>
      <c r="S629" t="n">
        <v>13.05</v>
      </c>
      <c r="T629" t="n">
        <v>998.1799999999999</v>
      </c>
      <c r="U629" t="n">
        <v>0.84</v>
      </c>
      <c r="V629" t="n">
        <v>0.91</v>
      </c>
      <c r="W629" t="n">
        <v>0.06</v>
      </c>
      <c r="X629" t="n">
        <v>0.05</v>
      </c>
      <c r="Y629" t="n">
        <v>1</v>
      </c>
      <c r="Z629" t="n">
        <v>10</v>
      </c>
    </row>
    <row r="630">
      <c r="A630" t="n">
        <v>59</v>
      </c>
      <c r="B630" t="n">
        <v>105</v>
      </c>
      <c r="C630" t="inlineStr">
        <is>
          <t xml:space="preserve">CONCLUIDO	</t>
        </is>
      </c>
      <c r="D630" t="n">
        <v>14.6437</v>
      </c>
      <c r="E630" t="n">
        <v>6.83</v>
      </c>
      <c r="F630" t="n">
        <v>4.1</v>
      </c>
      <c r="G630" t="n">
        <v>61.53</v>
      </c>
      <c r="H630" t="n">
        <v>1.23</v>
      </c>
      <c r="I630" t="n">
        <v>4</v>
      </c>
      <c r="J630" t="n">
        <v>228.09</v>
      </c>
      <c r="K630" t="n">
        <v>55.27</v>
      </c>
      <c r="L630" t="n">
        <v>15.75</v>
      </c>
      <c r="M630" t="n">
        <v>2</v>
      </c>
      <c r="N630" t="n">
        <v>52.07</v>
      </c>
      <c r="O630" t="n">
        <v>28365.14</v>
      </c>
      <c r="P630" t="n">
        <v>46.53</v>
      </c>
      <c r="Q630" t="n">
        <v>203.56</v>
      </c>
      <c r="R630" t="n">
        <v>16</v>
      </c>
      <c r="S630" t="n">
        <v>13.05</v>
      </c>
      <c r="T630" t="n">
        <v>1187.21</v>
      </c>
      <c r="U630" t="n">
        <v>0.82</v>
      </c>
      <c r="V630" t="n">
        <v>0.91</v>
      </c>
      <c r="W630" t="n">
        <v>0.06</v>
      </c>
      <c r="X630" t="n">
        <v>0.06</v>
      </c>
      <c r="Y630" t="n">
        <v>1</v>
      </c>
      <c r="Z630" t="n">
        <v>10</v>
      </c>
    </row>
    <row r="631">
      <c r="A631" t="n">
        <v>60</v>
      </c>
      <c r="B631" t="n">
        <v>105</v>
      </c>
      <c r="C631" t="inlineStr">
        <is>
          <t xml:space="preserve">CONCLUIDO	</t>
        </is>
      </c>
      <c r="D631" t="n">
        <v>14.6377</v>
      </c>
      <c r="E631" t="n">
        <v>6.83</v>
      </c>
      <c r="F631" t="n">
        <v>4.1</v>
      </c>
      <c r="G631" t="n">
        <v>61.57</v>
      </c>
      <c r="H631" t="n">
        <v>1.24</v>
      </c>
      <c r="I631" t="n">
        <v>4</v>
      </c>
      <c r="J631" t="n">
        <v>228.51</v>
      </c>
      <c r="K631" t="n">
        <v>55.27</v>
      </c>
      <c r="L631" t="n">
        <v>16</v>
      </c>
      <c r="M631" t="n">
        <v>2</v>
      </c>
      <c r="N631" t="n">
        <v>52.24</v>
      </c>
      <c r="O631" t="n">
        <v>28417.2</v>
      </c>
      <c r="P631" t="n">
        <v>46.04</v>
      </c>
      <c r="Q631" t="n">
        <v>203.56</v>
      </c>
      <c r="R631" t="n">
        <v>16.08</v>
      </c>
      <c r="S631" t="n">
        <v>13.05</v>
      </c>
      <c r="T631" t="n">
        <v>1227.42</v>
      </c>
      <c r="U631" t="n">
        <v>0.8100000000000001</v>
      </c>
      <c r="V631" t="n">
        <v>0.91</v>
      </c>
      <c r="W631" t="n">
        <v>0.06</v>
      </c>
      <c r="X631" t="n">
        <v>0.06</v>
      </c>
      <c r="Y631" t="n">
        <v>1</v>
      </c>
      <c r="Z631" t="n">
        <v>10</v>
      </c>
    </row>
    <row r="632">
      <c r="A632" t="n">
        <v>61</v>
      </c>
      <c r="B632" t="n">
        <v>105</v>
      </c>
      <c r="C632" t="inlineStr">
        <is>
          <t xml:space="preserve">CONCLUIDO	</t>
        </is>
      </c>
      <c r="D632" t="n">
        <v>14.7795</v>
      </c>
      <c r="E632" t="n">
        <v>6.77</v>
      </c>
      <c r="F632" t="n">
        <v>4.08</v>
      </c>
      <c r="G632" t="n">
        <v>81.59</v>
      </c>
      <c r="H632" t="n">
        <v>1.26</v>
      </c>
      <c r="I632" t="n">
        <v>3</v>
      </c>
      <c r="J632" t="n">
        <v>228.93</v>
      </c>
      <c r="K632" t="n">
        <v>55.27</v>
      </c>
      <c r="L632" t="n">
        <v>16.25</v>
      </c>
      <c r="M632" t="n">
        <v>1</v>
      </c>
      <c r="N632" t="n">
        <v>52.41</v>
      </c>
      <c r="O632" t="n">
        <v>28469.32</v>
      </c>
      <c r="P632" t="n">
        <v>45.33</v>
      </c>
      <c r="Q632" t="n">
        <v>203.56</v>
      </c>
      <c r="R632" t="n">
        <v>15.23</v>
      </c>
      <c r="S632" t="n">
        <v>13.05</v>
      </c>
      <c r="T632" t="n">
        <v>806.9299999999999</v>
      </c>
      <c r="U632" t="n">
        <v>0.86</v>
      </c>
      <c r="V632" t="n">
        <v>0.92</v>
      </c>
      <c r="W632" t="n">
        <v>0.06</v>
      </c>
      <c r="X632" t="n">
        <v>0.04</v>
      </c>
      <c r="Y632" t="n">
        <v>1</v>
      </c>
      <c r="Z632" t="n">
        <v>10</v>
      </c>
    </row>
    <row r="633">
      <c r="A633" t="n">
        <v>62</v>
      </c>
      <c r="B633" t="n">
        <v>105</v>
      </c>
      <c r="C633" t="inlineStr">
        <is>
          <t xml:space="preserve">CONCLUIDO	</t>
        </is>
      </c>
      <c r="D633" t="n">
        <v>14.7838</v>
      </c>
      <c r="E633" t="n">
        <v>6.76</v>
      </c>
      <c r="F633" t="n">
        <v>4.08</v>
      </c>
      <c r="G633" t="n">
        <v>81.56</v>
      </c>
      <c r="H633" t="n">
        <v>1.28</v>
      </c>
      <c r="I633" t="n">
        <v>3</v>
      </c>
      <c r="J633" t="n">
        <v>229.36</v>
      </c>
      <c r="K633" t="n">
        <v>55.27</v>
      </c>
      <c r="L633" t="n">
        <v>16.5</v>
      </c>
      <c r="M633" t="n">
        <v>0</v>
      </c>
      <c r="N633" t="n">
        <v>52.58</v>
      </c>
      <c r="O633" t="n">
        <v>28521.51</v>
      </c>
      <c r="P633" t="n">
        <v>45.45</v>
      </c>
      <c r="Q633" t="n">
        <v>203.56</v>
      </c>
      <c r="R633" t="n">
        <v>15.11</v>
      </c>
      <c r="S633" t="n">
        <v>13.05</v>
      </c>
      <c r="T633" t="n">
        <v>744.98</v>
      </c>
      <c r="U633" t="n">
        <v>0.86</v>
      </c>
      <c r="V633" t="n">
        <v>0.92</v>
      </c>
      <c r="W633" t="n">
        <v>0.06</v>
      </c>
      <c r="X633" t="n">
        <v>0.04</v>
      </c>
      <c r="Y633" t="n">
        <v>1</v>
      </c>
      <c r="Z633" t="n">
        <v>10</v>
      </c>
    </row>
    <row r="634">
      <c r="A634" t="n">
        <v>0</v>
      </c>
      <c r="B634" t="n">
        <v>60</v>
      </c>
      <c r="C634" t="inlineStr">
        <is>
          <t xml:space="preserve">CONCLUIDO	</t>
        </is>
      </c>
      <c r="D634" t="n">
        <v>12.81</v>
      </c>
      <c r="E634" t="n">
        <v>7.81</v>
      </c>
      <c r="F634" t="n">
        <v>4.75</v>
      </c>
      <c r="G634" t="n">
        <v>7.92</v>
      </c>
      <c r="H634" t="n">
        <v>0.14</v>
      </c>
      <c r="I634" t="n">
        <v>36</v>
      </c>
      <c r="J634" t="n">
        <v>124.63</v>
      </c>
      <c r="K634" t="n">
        <v>45</v>
      </c>
      <c r="L634" t="n">
        <v>1</v>
      </c>
      <c r="M634" t="n">
        <v>34</v>
      </c>
      <c r="N634" t="n">
        <v>18.64</v>
      </c>
      <c r="O634" t="n">
        <v>15605.44</v>
      </c>
      <c r="P634" t="n">
        <v>48.58</v>
      </c>
      <c r="Q634" t="n">
        <v>203.58</v>
      </c>
      <c r="R634" t="n">
        <v>36.32</v>
      </c>
      <c r="S634" t="n">
        <v>13.05</v>
      </c>
      <c r="T634" t="n">
        <v>11185.51</v>
      </c>
      <c r="U634" t="n">
        <v>0.36</v>
      </c>
      <c r="V634" t="n">
        <v>0.79</v>
      </c>
      <c r="W634" t="n">
        <v>0.11</v>
      </c>
      <c r="X634" t="n">
        <v>0.71</v>
      </c>
      <c r="Y634" t="n">
        <v>1</v>
      </c>
      <c r="Z634" t="n">
        <v>10</v>
      </c>
    </row>
    <row r="635">
      <c r="A635" t="n">
        <v>1</v>
      </c>
      <c r="B635" t="n">
        <v>60</v>
      </c>
      <c r="C635" t="inlineStr">
        <is>
          <t xml:space="preserve">CONCLUIDO	</t>
        </is>
      </c>
      <c r="D635" t="n">
        <v>13.4559</v>
      </c>
      <c r="E635" t="n">
        <v>7.43</v>
      </c>
      <c r="F635" t="n">
        <v>4.58</v>
      </c>
      <c r="G635" t="n">
        <v>9.82</v>
      </c>
      <c r="H635" t="n">
        <v>0.18</v>
      </c>
      <c r="I635" t="n">
        <v>28</v>
      </c>
      <c r="J635" t="n">
        <v>124.96</v>
      </c>
      <c r="K635" t="n">
        <v>45</v>
      </c>
      <c r="L635" t="n">
        <v>1.25</v>
      </c>
      <c r="M635" t="n">
        <v>26</v>
      </c>
      <c r="N635" t="n">
        <v>18.71</v>
      </c>
      <c r="O635" t="n">
        <v>15645.96</v>
      </c>
      <c r="P635" t="n">
        <v>46.5</v>
      </c>
      <c r="Q635" t="n">
        <v>203.57</v>
      </c>
      <c r="R635" t="n">
        <v>30.94</v>
      </c>
      <c r="S635" t="n">
        <v>13.05</v>
      </c>
      <c r="T635" t="n">
        <v>8535.57</v>
      </c>
      <c r="U635" t="n">
        <v>0.42</v>
      </c>
      <c r="V635" t="n">
        <v>0.82</v>
      </c>
      <c r="W635" t="n">
        <v>0.1</v>
      </c>
      <c r="X635" t="n">
        <v>0.54</v>
      </c>
      <c r="Y635" t="n">
        <v>1</v>
      </c>
      <c r="Z635" t="n">
        <v>10</v>
      </c>
    </row>
    <row r="636">
      <c r="A636" t="n">
        <v>2</v>
      </c>
      <c r="B636" t="n">
        <v>60</v>
      </c>
      <c r="C636" t="inlineStr">
        <is>
          <t xml:space="preserve">CONCLUIDO	</t>
        </is>
      </c>
      <c r="D636" t="n">
        <v>13.8878</v>
      </c>
      <c r="E636" t="n">
        <v>7.2</v>
      </c>
      <c r="F636" t="n">
        <v>4.48</v>
      </c>
      <c r="G636" t="n">
        <v>11.69</v>
      </c>
      <c r="H636" t="n">
        <v>0.21</v>
      </c>
      <c r="I636" t="n">
        <v>23</v>
      </c>
      <c r="J636" t="n">
        <v>125.29</v>
      </c>
      <c r="K636" t="n">
        <v>45</v>
      </c>
      <c r="L636" t="n">
        <v>1.5</v>
      </c>
      <c r="M636" t="n">
        <v>21</v>
      </c>
      <c r="N636" t="n">
        <v>18.79</v>
      </c>
      <c r="O636" t="n">
        <v>15686.51</v>
      </c>
      <c r="P636" t="n">
        <v>45.13</v>
      </c>
      <c r="Q636" t="n">
        <v>203.59</v>
      </c>
      <c r="R636" t="n">
        <v>27.64</v>
      </c>
      <c r="S636" t="n">
        <v>13.05</v>
      </c>
      <c r="T636" t="n">
        <v>6911.67</v>
      </c>
      <c r="U636" t="n">
        <v>0.47</v>
      </c>
      <c r="V636" t="n">
        <v>0.83</v>
      </c>
      <c r="W636" t="n">
        <v>0.09</v>
      </c>
      <c r="X636" t="n">
        <v>0.44</v>
      </c>
      <c r="Y636" t="n">
        <v>1</v>
      </c>
      <c r="Z636" t="n">
        <v>10</v>
      </c>
    </row>
    <row r="637">
      <c r="A637" t="n">
        <v>3</v>
      </c>
      <c r="B637" t="n">
        <v>60</v>
      </c>
      <c r="C637" t="inlineStr">
        <is>
          <t xml:space="preserve">CONCLUIDO	</t>
        </is>
      </c>
      <c r="D637" t="n">
        <v>14.3776</v>
      </c>
      <c r="E637" t="n">
        <v>6.96</v>
      </c>
      <c r="F637" t="n">
        <v>4.34</v>
      </c>
      <c r="G637" t="n">
        <v>13.7</v>
      </c>
      <c r="H637" t="n">
        <v>0.25</v>
      </c>
      <c r="I637" t="n">
        <v>19</v>
      </c>
      <c r="J637" t="n">
        <v>125.62</v>
      </c>
      <c r="K637" t="n">
        <v>45</v>
      </c>
      <c r="L637" t="n">
        <v>1.75</v>
      </c>
      <c r="M637" t="n">
        <v>17</v>
      </c>
      <c r="N637" t="n">
        <v>18.87</v>
      </c>
      <c r="O637" t="n">
        <v>15727.09</v>
      </c>
      <c r="P637" t="n">
        <v>43.27</v>
      </c>
      <c r="Q637" t="n">
        <v>203.57</v>
      </c>
      <c r="R637" t="n">
        <v>22.93</v>
      </c>
      <c r="S637" t="n">
        <v>13.05</v>
      </c>
      <c r="T637" t="n">
        <v>4574.16</v>
      </c>
      <c r="U637" t="n">
        <v>0.57</v>
      </c>
      <c r="V637" t="n">
        <v>0.86</v>
      </c>
      <c r="W637" t="n">
        <v>0.09</v>
      </c>
      <c r="X637" t="n">
        <v>0.3</v>
      </c>
      <c r="Y637" t="n">
        <v>1</v>
      </c>
      <c r="Z637" t="n">
        <v>10</v>
      </c>
    </row>
    <row r="638">
      <c r="A638" t="n">
        <v>4</v>
      </c>
      <c r="B638" t="n">
        <v>60</v>
      </c>
      <c r="C638" t="inlineStr">
        <is>
          <t xml:space="preserve">CONCLUIDO	</t>
        </is>
      </c>
      <c r="D638" t="n">
        <v>14.3908</v>
      </c>
      <c r="E638" t="n">
        <v>6.95</v>
      </c>
      <c r="F638" t="n">
        <v>4.38</v>
      </c>
      <c r="G638" t="n">
        <v>15.47</v>
      </c>
      <c r="H638" t="n">
        <v>0.28</v>
      </c>
      <c r="I638" t="n">
        <v>17</v>
      </c>
      <c r="J638" t="n">
        <v>125.95</v>
      </c>
      <c r="K638" t="n">
        <v>45</v>
      </c>
      <c r="L638" t="n">
        <v>2</v>
      </c>
      <c r="M638" t="n">
        <v>15</v>
      </c>
      <c r="N638" t="n">
        <v>18.95</v>
      </c>
      <c r="O638" t="n">
        <v>15767.7</v>
      </c>
      <c r="P638" t="n">
        <v>43.41</v>
      </c>
      <c r="Q638" t="n">
        <v>203.57</v>
      </c>
      <c r="R638" t="n">
        <v>24.92</v>
      </c>
      <c r="S638" t="n">
        <v>13.05</v>
      </c>
      <c r="T638" t="n">
        <v>5578.89</v>
      </c>
      <c r="U638" t="n">
        <v>0.52</v>
      </c>
      <c r="V638" t="n">
        <v>0.85</v>
      </c>
      <c r="W638" t="n">
        <v>0.08</v>
      </c>
      <c r="X638" t="n">
        <v>0.34</v>
      </c>
      <c r="Y638" t="n">
        <v>1</v>
      </c>
      <c r="Z638" t="n">
        <v>10</v>
      </c>
    </row>
    <row r="639">
      <c r="A639" t="n">
        <v>5</v>
      </c>
      <c r="B639" t="n">
        <v>60</v>
      </c>
      <c r="C639" t="inlineStr">
        <is>
          <t xml:space="preserve">CONCLUIDO	</t>
        </is>
      </c>
      <c r="D639" t="n">
        <v>14.6092</v>
      </c>
      <c r="E639" t="n">
        <v>6.84</v>
      </c>
      <c r="F639" t="n">
        <v>4.33</v>
      </c>
      <c r="G639" t="n">
        <v>17.32</v>
      </c>
      <c r="H639" t="n">
        <v>0.31</v>
      </c>
      <c r="I639" t="n">
        <v>15</v>
      </c>
      <c r="J639" t="n">
        <v>126.28</v>
      </c>
      <c r="K639" t="n">
        <v>45</v>
      </c>
      <c r="L639" t="n">
        <v>2.25</v>
      </c>
      <c r="M639" t="n">
        <v>13</v>
      </c>
      <c r="N639" t="n">
        <v>19.03</v>
      </c>
      <c r="O639" t="n">
        <v>15808.34</v>
      </c>
      <c r="P639" t="n">
        <v>42.63</v>
      </c>
      <c r="Q639" t="n">
        <v>203.57</v>
      </c>
      <c r="R639" t="n">
        <v>23.03</v>
      </c>
      <c r="S639" t="n">
        <v>13.05</v>
      </c>
      <c r="T639" t="n">
        <v>4644.4</v>
      </c>
      <c r="U639" t="n">
        <v>0.57</v>
      </c>
      <c r="V639" t="n">
        <v>0.86</v>
      </c>
      <c r="W639" t="n">
        <v>0.08</v>
      </c>
      <c r="X639" t="n">
        <v>0.29</v>
      </c>
      <c r="Y639" t="n">
        <v>1</v>
      </c>
      <c r="Z639" t="n">
        <v>10</v>
      </c>
    </row>
    <row r="640">
      <c r="A640" t="n">
        <v>6</v>
      </c>
      <c r="B640" t="n">
        <v>60</v>
      </c>
      <c r="C640" t="inlineStr">
        <is>
          <t xml:space="preserve">CONCLUIDO	</t>
        </is>
      </c>
      <c r="D640" t="n">
        <v>14.8185</v>
      </c>
      <c r="E640" t="n">
        <v>6.75</v>
      </c>
      <c r="F640" t="n">
        <v>4.28</v>
      </c>
      <c r="G640" t="n">
        <v>19.77</v>
      </c>
      <c r="H640" t="n">
        <v>0.35</v>
      </c>
      <c r="I640" t="n">
        <v>13</v>
      </c>
      <c r="J640" t="n">
        <v>126.61</v>
      </c>
      <c r="K640" t="n">
        <v>45</v>
      </c>
      <c r="L640" t="n">
        <v>2.5</v>
      </c>
      <c r="M640" t="n">
        <v>11</v>
      </c>
      <c r="N640" t="n">
        <v>19.11</v>
      </c>
      <c r="O640" t="n">
        <v>15849</v>
      </c>
      <c r="P640" t="n">
        <v>41.81</v>
      </c>
      <c r="Q640" t="n">
        <v>203.56</v>
      </c>
      <c r="R640" t="n">
        <v>21.6</v>
      </c>
      <c r="S640" t="n">
        <v>13.05</v>
      </c>
      <c r="T640" t="n">
        <v>3939.76</v>
      </c>
      <c r="U640" t="n">
        <v>0.6</v>
      </c>
      <c r="V640" t="n">
        <v>0.87</v>
      </c>
      <c r="W640" t="n">
        <v>0.08</v>
      </c>
      <c r="X640" t="n">
        <v>0.24</v>
      </c>
      <c r="Y640" t="n">
        <v>1</v>
      </c>
      <c r="Z640" t="n">
        <v>10</v>
      </c>
    </row>
    <row r="641">
      <c r="A641" t="n">
        <v>7</v>
      </c>
      <c r="B641" t="n">
        <v>60</v>
      </c>
      <c r="C641" t="inlineStr">
        <is>
          <t xml:space="preserve">CONCLUIDO	</t>
        </is>
      </c>
      <c r="D641" t="n">
        <v>14.9328</v>
      </c>
      <c r="E641" t="n">
        <v>6.7</v>
      </c>
      <c r="F641" t="n">
        <v>4.26</v>
      </c>
      <c r="G641" t="n">
        <v>21.29</v>
      </c>
      <c r="H641" t="n">
        <v>0.38</v>
      </c>
      <c r="I641" t="n">
        <v>12</v>
      </c>
      <c r="J641" t="n">
        <v>126.94</v>
      </c>
      <c r="K641" t="n">
        <v>45</v>
      </c>
      <c r="L641" t="n">
        <v>2.75</v>
      </c>
      <c r="M641" t="n">
        <v>10</v>
      </c>
      <c r="N641" t="n">
        <v>19.19</v>
      </c>
      <c r="O641" t="n">
        <v>15889.69</v>
      </c>
      <c r="P641" t="n">
        <v>41.23</v>
      </c>
      <c r="Q641" t="n">
        <v>203.56</v>
      </c>
      <c r="R641" t="n">
        <v>20.74</v>
      </c>
      <c r="S641" t="n">
        <v>13.05</v>
      </c>
      <c r="T641" t="n">
        <v>3515.05</v>
      </c>
      <c r="U641" t="n">
        <v>0.63</v>
      </c>
      <c r="V641" t="n">
        <v>0.88</v>
      </c>
      <c r="W641" t="n">
        <v>0.07000000000000001</v>
      </c>
      <c r="X641" t="n">
        <v>0.22</v>
      </c>
      <c r="Y641" t="n">
        <v>1</v>
      </c>
      <c r="Z641" t="n">
        <v>10</v>
      </c>
    </row>
    <row r="642">
      <c r="A642" t="n">
        <v>8</v>
      </c>
      <c r="B642" t="n">
        <v>60</v>
      </c>
      <c r="C642" t="inlineStr">
        <is>
          <t xml:space="preserve">CONCLUIDO	</t>
        </is>
      </c>
      <c r="D642" t="n">
        <v>15.0426</v>
      </c>
      <c r="E642" t="n">
        <v>6.65</v>
      </c>
      <c r="F642" t="n">
        <v>4.23</v>
      </c>
      <c r="G642" t="n">
        <v>23.1</v>
      </c>
      <c r="H642" t="n">
        <v>0.42</v>
      </c>
      <c r="I642" t="n">
        <v>11</v>
      </c>
      <c r="J642" t="n">
        <v>127.27</v>
      </c>
      <c r="K642" t="n">
        <v>45</v>
      </c>
      <c r="L642" t="n">
        <v>3</v>
      </c>
      <c r="M642" t="n">
        <v>9</v>
      </c>
      <c r="N642" t="n">
        <v>19.27</v>
      </c>
      <c r="O642" t="n">
        <v>15930.42</v>
      </c>
      <c r="P642" t="n">
        <v>40.57</v>
      </c>
      <c r="Q642" t="n">
        <v>203.56</v>
      </c>
      <c r="R642" t="n">
        <v>20.06</v>
      </c>
      <c r="S642" t="n">
        <v>13.05</v>
      </c>
      <c r="T642" t="n">
        <v>3179.52</v>
      </c>
      <c r="U642" t="n">
        <v>0.65</v>
      </c>
      <c r="V642" t="n">
        <v>0.88</v>
      </c>
      <c r="W642" t="n">
        <v>0.07000000000000001</v>
      </c>
      <c r="X642" t="n">
        <v>0.19</v>
      </c>
      <c r="Y642" t="n">
        <v>1</v>
      </c>
      <c r="Z642" t="n">
        <v>10</v>
      </c>
    </row>
    <row r="643">
      <c r="A643" t="n">
        <v>9</v>
      </c>
      <c r="B643" t="n">
        <v>60</v>
      </c>
      <c r="C643" t="inlineStr">
        <is>
          <t xml:space="preserve">CONCLUIDO	</t>
        </is>
      </c>
      <c r="D643" t="n">
        <v>15.2021</v>
      </c>
      <c r="E643" t="n">
        <v>6.58</v>
      </c>
      <c r="F643" t="n">
        <v>4.19</v>
      </c>
      <c r="G643" t="n">
        <v>25.14</v>
      </c>
      <c r="H643" t="n">
        <v>0.45</v>
      </c>
      <c r="I643" t="n">
        <v>10</v>
      </c>
      <c r="J643" t="n">
        <v>127.6</v>
      </c>
      <c r="K643" t="n">
        <v>45</v>
      </c>
      <c r="L643" t="n">
        <v>3.25</v>
      </c>
      <c r="M643" t="n">
        <v>8</v>
      </c>
      <c r="N643" t="n">
        <v>19.35</v>
      </c>
      <c r="O643" t="n">
        <v>15971.17</v>
      </c>
      <c r="P643" t="n">
        <v>40</v>
      </c>
      <c r="Q643" t="n">
        <v>203.56</v>
      </c>
      <c r="R643" t="n">
        <v>18.41</v>
      </c>
      <c r="S643" t="n">
        <v>13.05</v>
      </c>
      <c r="T643" t="n">
        <v>2358.74</v>
      </c>
      <c r="U643" t="n">
        <v>0.71</v>
      </c>
      <c r="V643" t="n">
        <v>0.89</v>
      </c>
      <c r="W643" t="n">
        <v>0.07000000000000001</v>
      </c>
      <c r="X643" t="n">
        <v>0.15</v>
      </c>
      <c r="Y643" t="n">
        <v>1</v>
      </c>
      <c r="Z643" t="n">
        <v>10</v>
      </c>
    </row>
    <row r="644">
      <c r="A644" t="n">
        <v>10</v>
      </c>
      <c r="B644" t="n">
        <v>60</v>
      </c>
      <c r="C644" t="inlineStr">
        <is>
          <t xml:space="preserve">CONCLUIDO	</t>
        </is>
      </c>
      <c r="D644" t="n">
        <v>15.1</v>
      </c>
      <c r="E644" t="n">
        <v>6.62</v>
      </c>
      <c r="F644" t="n">
        <v>4.23</v>
      </c>
      <c r="G644" t="n">
        <v>25.41</v>
      </c>
      <c r="H644" t="n">
        <v>0.48</v>
      </c>
      <c r="I644" t="n">
        <v>10</v>
      </c>
      <c r="J644" t="n">
        <v>127.93</v>
      </c>
      <c r="K644" t="n">
        <v>45</v>
      </c>
      <c r="L644" t="n">
        <v>3.5</v>
      </c>
      <c r="M644" t="n">
        <v>8</v>
      </c>
      <c r="N644" t="n">
        <v>19.43</v>
      </c>
      <c r="O644" t="n">
        <v>16011.95</v>
      </c>
      <c r="P644" t="n">
        <v>39.82</v>
      </c>
      <c r="Q644" t="n">
        <v>203.56</v>
      </c>
      <c r="R644" t="n">
        <v>20.18</v>
      </c>
      <c r="S644" t="n">
        <v>13.05</v>
      </c>
      <c r="T644" t="n">
        <v>3246.29</v>
      </c>
      <c r="U644" t="n">
        <v>0.65</v>
      </c>
      <c r="V644" t="n">
        <v>0.88</v>
      </c>
      <c r="W644" t="n">
        <v>0.07000000000000001</v>
      </c>
      <c r="X644" t="n">
        <v>0.19</v>
      </c>
      <c r="Y644" t="n">
        <v>1</v>
      </c>
      <c r="Z644" t="n">
        <v>10</v>
      </c>
    </row>
    <row r="645">
      <c r="A645" t="n">
        <v>11</v>
      </c>
      <c r="B645" t="n">
        <v>60</v>
      </c>
      <c r="C645" t="inlineStr">
        <is>
          <t xml:space="preserve">CONCLUIDO	</t>
        </is>
      </c>
      <c r="D645" t="n">
        <v>15.222</v>
      </c>
      <c r="E645" t="n">
        <v>6.57</v>
      </c>
      <c r="F645" t="n">
        <v>4.21</v>
      </c>
      <c r="G645" t="n">
        <v>28.05</v>
      </c>
      <c r="H645" t="n">
        <v>0.52</v>
      </c>
      <c r="I645" t="n">
        <v>9</v>
      </c>
      <c r="J645" t="n">
        <v>128.26</v>
      </c>
      <c r="K645" t="n">
        <v>45</v>
      </c>
      <c r="L645" t="n">
        <v>3.75</v>
      </c>
      <c r="M645" t="n">
        <v>7</v>
      </c>
      <c r="N645" t="n">
        <v>19.51</v>
      </c>
      <c r="O645" t="n">
        <v>16052.76</v>
      </c>
      <c r="P645" t="n">
        <v>39.5</v>
      </c>
      <c r="Q645" t="n">
        <v>203.61</v>
      </c>
      <c r="R645" t="n">
        <v>19.23</v>
      </c>
      <c r="S645" t="n">
        <v>13.05</v>
      </c>
      <c r="T645" t="n">
        <v>2776.43</v>
      </c>
      <c r="U645" t="n">
        <v>0.68</v>
      </c>
      <c r="V645" t="n">
        <v>0.89</v>
      </c>
      <c r="W645" t="n">
        <v>0.07000000000000001</v>
      </c>
      <c r="X645" t="n">
        <v>0.17</v>
      </c>
      <c r="Y645" t="n">
        <v>1</v>
      </c>
      <c r="Z645" t="n">
        <v>10</v>
      </c>
    </row>
    <row r="646">
      <c r="A646" t="n">
        <v>12</v>
      </c>
      <c r="B646" t="n">
        <v>60</v>
      </c>
      <c r="C646" t="inlineStr">
        <is>
          <t xml:space="preserve">CONCLUIDO	</t>
        </is>
      </c>
      <c r="D646" t="n">
        <v>15.3387</v>
      </c>
      <c r="E646" t="n">
        <v>6.52</v>
      </c>
      <c r="F646" t="n">
        <v>4.18</v>
      </c>
      <c r="G646" t="n">
        <v>31.37</v>
      </c>
      <c r="H646" t="n">
        <v>0.55</v>
      </c>
      <c r="I646" t="n">
        <v>8</v>
      </c>
      <c r="J646" t="n">
        <v>128.59</v>
      </c>
      <c r="K646" t="n">
        <v>45</v>
      </c>
      <c r="L646" t="n">
        <v>4</v>
      </c>
      <c r="M646" t="n">
        <v>6</v>
      </c>
      <c r="N646" t="n">
        <v>19.59</v>
      </c>
      <c r="O646" t="n">
        <v>16093.6</v>
      </c>
      <c r="P646" t="n">
        <v>38.69</v>
      </c>
      <c r="Q646" t="n">
        <v>203.56</v>
      </c>
      <c r="R646" t="n">
        <v>18.42</v>
      </c>
      <c r="S646" t="n">
        <v>13.05</v>
      </c>
      <c r="T646" t="n">
        <v>2376.76</v>
      </c>
      <c r="U646" t="n">
        <v>0.71</v>
      </c>
      <c r="V646" t="n">
        <v>0.89</v>
      </c>
      <c r="W646" t="n">
        <v>0.07000000000000001</v>
      </c>
      <c r="X646" t="n">
        <v>0.14</v>
      </c>
      <c r="Y646" t="n">
        <v>1</v>
      </c>
      <c r="Z646" t="n">
        <v>10</v>
      </c>
    </row>
    <row r="647">
      <c r="A647" t="n">
        <v>13</v>
      </c>
      <c r="B647" t="n">
        <v>60</v>
      </c>
      <c r="C647" t="inlineStr">
        <is>
          <t xml:space="preserve">CONCLUIDO	</t>
        </is>
      </c>
      <c r="D647" t="n">
        <v>15.3538</v>
      </c>
      <c r="E647" t="n">
        <v>6.51</v>
      </c>
      <c r="F647" t="n">
        <v>4.18</v>
      </c>
      <c r="G647" t="n">
        <v>31.32</v>
      </c>
      <c r="H647" t="n">
        <v>0.58</v>
      </c>
      <c r="I647" t="n">
        <v>8</v>
      </c>
      <c r="J647" t="n">
        <v>128.92</v>
      </c>
      <c r="K647" t="n">
        <v>45</v>
      </c>
      <c r="L647" t="n">
        <v>4.25</v>
      </c>
      <c r="M647" t="n">
        <v>6</v>
      </c>
      <c r="N647" t="n">
        <v>19.68</v>
      </c>
      <c r="O647" t="n">
        <v>16134.46</v>
      </c>
      <c r="P647" t="n">
        <v>38.29</v>
      </c>
      <c r="Q647" t="n">
        <v>203.56</v>
      </c>
      <c r="R647" t="n">
        <v>18.28</v>
      </c>
      <c r="S647" t="n">
        <v>13.05</v>
      </c>
      <c r="T647" t="n">
        <v>2305.61</v>
      </c>
      <c r="U647" t="n">
        <v>0.71</v>
      </c>
      <c r="V647" t="n">
        <v>0.89</v>
      </c>
      <c r="W647" t="n">
        <v>0.07000000000000001</v>
      </c>
      <c r="X647" t="n">
        <v>0.14</v>
      </c>
      <c r="Y647" t="n">
        <v>1</v>
      </c>
      <c r="Z647" t="n">
        <v>10</v>
      </c>
    </row>
    <row r="648">
      <c r="A648" t="n">
        <v>14</v>
      </c>
      <c r="B648" t="n">
        <v>60</v>
      </c>
      <c r="C648" t="inlineStr">
        <is>
          <t xml:space="preserve">CONCLUIDO	</t>
        </is>
      </c>
      <c r="D648" t="n">
        <v>15.4779</v>
      </c>
      <c r="E648" t="n">
        <v>6.46</v>
      </c>
      <c r="F648" t="n">
        <v>4.15</v>
      </c>
      <c r="G648" t="n">
        <v>35.57</v>
      </c>
      <c r="H648" t="n">
        <v>0.62</v>
      </c>
      <c r="I648" t="n">
        <v>7</v>
      </c>
      <c r="J648" t="n">
        <v>129.25</v>
      </c>
      <c r="K648" t="n">
        <v>45</v>
      </c>
      <c r="L648" t="n">
        <v>4.5</v>
      </c>
      <c r="M648" t="n">
        <v>5</v>
      </c>
      <c r="N648" t="n">
        <v>19.76</v>
      </c>
      <c r="O648" t="n">
        <v>16175.36</v>
      </c>
      <c r="P648" t="n">
        <v>37.53</v>
      </c>
      <c r="Q648" t="n">
        <v>203.6</v>
      </c>
      <c r="R648" t="n">
        <v>17.28</v>
      </c>
      <c r="S648" t="n">
        <v>13.05</v>
      </c>
      <c r="T648" t="n">
        <v>1811.95</v>
      </c>
      <c r="U648" t="n">
        <v>0.76</v>
      </c>
      <c r="V648" t="n">
        <v>0.9</v>
      </c>
      <c r="W648" t="n">
        <v>0.07000000000000001</v>
      </c>
      <c r="X648" t="n">
        <v>0.11</v>
      </c>
      <c r="Y648" t="n">
        <v>1</v>
      </c>
      <c r="Z648" t="n">
        <v>10</v>
      </c>
    </row>
    <row r="649">
      <c r="A649" t="n">
        <v>15</v>
      </c>
      <c r="B649" t="n">
        <v>60</v>
      </c>
      <c r="C649" t="inlineStr">
        <is>
          <t xml:space="preserve">CONCLUIDO	</t>
        </is>
      </c>
      <c r="D649" t="n">
        <v>15.4672</v>
      </c>
      <c r="E649" t="n">
        <v>6.47</v>
      </c>
      <c r="F649" t="n">
        <v>4.15</v>
      </c>
      <c r="G649" t="n">
        <v>35.61</v>
      </c>
      <c r="H649" t="n">
        <v>0.65</v>
      </c>
      <c r="I649" t="n">
        <v>7</v>
      </c>
      <c r="J649" t="n">
        <v>129.59</v>
      </c>
      <c r="K649" t="n">
        <v>45</v>
      </c>
      <c r="L649" t="n">
        <v>4.75</v>
      </c>
      <c r="M649" t="n">
        <v>5</v>
      </c>
      <c r="N649" t="n">
        <v>19.84</v>
      </c>
      <c r="O649" t="n">
        <v>16216.29</v>
      </c>
      <c r="P649" t="n">
        <v>37.35</v>
      </c>
      <c r="Q649" t="n">
        <v>203.56</v>
      </c>
      <c r="R649" t="n">
        <v>17.68</v>
      </c>
      <c r="S649" t="n">
        <v>13.05</v>
      </c>
      <c r="T649" t="n">
        <v>2010.15</v>
      </c>
      <c r="U649" t="n">
        <v>0.74</v>
      </c>
      <c r="V649" t="n">
        <v>0.9</v>
      </c>
      <c r="W649" t="n">
        <v>0.06</v>
      </c>
      <c r="X649" t="n">
        <v>0.11</v>
      </c>
      <c r="Y649" t="n">
        <v>1</v>
      </c>
      <c r="Z649" t="n">
        <v>10</v>
      </c>
    </row>
    <row r="650">
      <c r="A650" t="n">
        <v>16</v>
      </c>
      <c r="B650" t="n">
        <v>60</v>
      </c>
      <c r="C650" t="inlineStr">
        <is>
          <t xml:space="preserve">CONCLUIDO	</t>
        </is>
      </c>
      <c r="D650" t="n">
        <v>15.4566</v>
      </c>
      <c r="E650" t="n">
        <v>6.47</v>
      </c>
      <c r="F650" t="n">
        <v>4.16</v>
      </c>
      <c r="G650" t="n">
        <v>35.65</v>
      </c>
      <c r="H650" t="n">
        <v>0.68</v>
      </c>
      <c r="I650" t="n">
        <v>7</v>
      </c>
      <c r="J650" t="n">
        <v>129.92</v>
      </c>
      <c r="K650" t="n">
        <v>45</v>
      </c>
      <c r="L650" t="n">
        <v>5</v>
      </c>
      <c r="M650" t="n">
        <v>5</v>
      </c>
      <c r="N650" t="n">
        <v>19.92</v>
      </c>
      <c r="O650" t="n">
        <v>16257.24</v>
      </c>
      <c r="P650" t="n">
        <v>36.94</v>
      </c>
      <c r="Q650" t="n">
        <v>203.59</v>
      </c>
      <c r="R650" t="n">
        <v>17.75</v>
      </c>
      <c r="S650" t="n">
        <v>13.05</v>
      </c>
      <c r="T650" t="n">
        <v>2043.11</v>
      </c>
      <c r="U650" t="n">
        <v>0.74</v>
      </c>
      <c r="V650" t="n">
        <v>0.9</v>
      </c>
      <c r="W650" t="n">
        <v>0.06</v>
      </c>
      <c r="X650" t="n">
        <v>0.12</v>
      </c>
      <c r="Y650" t="n">
        <v>1</v>
      </c>
      <c r="Z650" t="n">
        <v>10</v>
      </c>
    </row>
    <row r="651">
      <c r="A651" t="n">
        <v>17</v>
      </c>
      <c r="B651" t="n">
        <v>60</v>
      </c>
      <c r="C651" t="inlineStr">
        <is>
          <t xml:space="preserve">CONCLUIDO	</t>
        </is>
      </c>
      <c r="D651" t="n">
        <v>15.5602</v>
      </c>
      <c r="E651" t="n">
        <v>6.43</v>
      </c>
      <c r="F651" t="n">
        <v>4.14</v>
      </c>
      <c r="G651" t="n">
        <v>41.41</v>
      </c>
      <c r="H651" t="n">
        <v>0.71</v>
      </c>
      <c r="I651" t="n">
        <v>6</v>
      </c>
      <c r="J651" t="n">
        <v>130.25</v>
      </c>
      <c r="K651" t="n">
        <v>45</v>
      </c>
      <c r="L651" t="n">
        <v>5.25</v>
      </c>
      <c r="M651" t="n">
        <v>4</v>
      </c>
      <c r="N651" t="n">
        <v>20</v>
      </c>
      <c r="O651" t="n">
        <v>16298.23</v>
      </c>
      <c r="P651" t="n">
        <v>36.17</v>
      </c>
      <c r="Q651" t="n">
        <v>203.56</v>
      </c>
      <c r="R651" t="n">
        <v>17.17</v>
      </c>
      <c r="S651" t="n">
        <v>13.05</v>
      </c>
      <c r="T651" t="n">
        <v>1760.97</v>
      </c>
      <c r="U651" t="n">
        <v>0.76</v>
      </c>
      <c r="V651" t="n">
        <v>0.9</v>
      </c>
      <c r="W651" t="n">
        <v>0.06</v>
      </c>
      <c r="X651" t="n">
        <v>0.1</v>
      </c>
      <c r="Y651" t="n">
        <v>1</v>
      </c>
      <c r="Z651" t="n">
        <v>10</v>
      </c>
    </row>
    <row r="652">
      <c r="A652" t="n">
        <v>18</v>
      </c>
      <c r="B652" t="n">
        <v>60</v>
      </c>
      <c r="C652" t="inlineStr">
        <is>
          <t xml:space="preserve">CONCLUIDO	</t>
        </is>
      </c>
      <c r="D652" t="n">
        <v>15.5629</v>
      </c>
      <c r="E652" t="n">
        <v>6.43</v>
      </c>
      <c r="F652" t="n">
        <v>4.14</v>
      </c>
      <c r="G652" t="n">
        <v>41.4</v>
      </c>
      <c r="H652" t="n">
        <v>0.74</v>
      </c>
      <c r="I652" t="n">
        <v>6</v>
      </c>
      <c r="J652" t="n">
        <v>130.58</v>
      </c>
      <c r="K652" t="n">
        <v>45</v>
      </c>
      <c r="L652" t="n">
        <v>5.5</v>
      </c>
      <c r="M652" t="n">
        <v>4</v>
      </c>
      <c r="N652" t="n">
        <v>20.09</v>
      </c>
      <c r="O652" t="n">
        <v>16339.24</v>
      </c>
      <c r="P652" t="n">
        <v>36.09</v>
      </c>
      <c r="Q652" t="n">
        <v>203.56</v>
      </c>
      <c r="R652" t="n">
        <v>17.15</v>
      </c>
      <c r="S652" t="n">
        <v>13.05</v>
      </c>
      <c r="T652" t="n">
        <v>1750.9</v>
      </c>
      <c r="U652" t="n">
        <v>0.76</v>
      </c>
      <c r="V652" t="n">
        <v>0.9</v>
      </c>
      <c r="W652" t="n">
        <v>0.06</v>
      </c>
      <c r="X652" t="n">
        <v>0.1</v>
      </c>
      <c r="Y652" t="n">
        <v>1</v>
      </c>
      <c r="Z652" t="n">
        <v>10</v>
      </c>
    </row>
    <row r="653">
      <c r="A653" t="n">
        <v>19</v>
      </c>
      <c r="B653" t="n">
        <v>60</v>
      </c>
      <c r="C653" t="inlineStr">
        <is>
          <t xml:space="preserve">CONCLUIDO	</t>
        </is>
      </c>
      <c r="D653" t="n">
        <v>15.5932</v>
      </c>
      <c r="E653" t="n">
        <v>6.41</v>
      </c>
      <c r="F653" t="n">
        <v>4.13</v>
      </c>
      <c r="G653" t="n">
        <v>41.27</v>
      </c>
      <c r="H653" t="n">
        <v>0.78</v>
      </c>
      <c r="I653" t="n">
        <v>6</v>
      </c>
      <c r="J653" t="n">
        <v>130.92</v>
      </c>
      <c r="K653" t="n">
        <v>45</v>
      </c>
      <c r="L653" t="n">
        <v>5.75</v>
      </c>
      <c r="M653" t="n">
        <v>4</v>
      </c>
      <c r="N653" t="n">
        <v>20.17</v>
      </c>
      <c r="O653" t="n">
        <v>16380.29</v>
      </c>
      <c r="P653" t="n">
        <v>35.68</v>
      </c>
      <c r="Q653" t="n">
        <v>203.56</v>
      </c>
      <c r="R653" t="n">
        <v>16.56</v>
      </c>
      <c r="S653" t="n">
        <v>13.05</v>
      </c>
      <c r="T653" t="n">
        <v>1454.53</v>
      </c>
      <c r="U653" t="n">
        <v>0.79</v>
      </c>
      <c r="V653" t="n">
        <v>0.91</v>
      </c>
      <c r="W653" t="n">
        <v>0.07000000000000001</v>
      </c>
      <c r="X653" t="n">
        <v>0.09</v>
      </c>
      <c r="Y653" t="n">
        <v>1</v>
      </c>
      <c r="Z653" t="n">
        <v>10</v>
      </c>
    </row>
    <row r="654">
      <c r="A654" t="n">
        <v>20</v>
      </c>
      <c r="B654" t="n">
        <v>60</v>
      </c>
      <c r="C654" t="inlineStr">
        <is>
          <t xml:space="preserve">CONCLUIDO	</t>
        </is>
      </c>
      <c r="D654" t="n">
        <v>15.5367</v>
      </c>
      <c r="E654" t="n">
        <v>6.44</v>
      </c>
      <c r="F654" t="n">
        <v>4.15</v>
      </c>
      <c r="G654" t="n">
        <v>41.51</v>
      </c>
      <c r="H654" t="n">
        <v>0.8100000000000001</v>
      </c>
      <c r="I654" t="n">
        <v>6</v>
      </c>
      <c r="J654" t="n">
        <v>131.25</v>
      </c>
      <c r="K654" t="n">
        <v>45</v>
      </c>
      <c r="L654" t="n">
        <v>6</v>
      </c>
      <c r="M654" t="n">
        <v>4</v>
      </c>
      <c r="N654" t="n">
        <v>20.25</v>
      </c>
      <c r="O654" t="n">
        <v>16421.36</v>
      </c>
      <c r="P654" t="n">
        <v>35.16</v>
      </c>
      <c r="Q654" t="n">
        <v>203.56</v>
      </c>
      <c r="R654" t="n">
        <v>17.53</v>
      </c>
      <c r="S654" t="n">
        <v>13.05</v>
      </c>
      <c r="T654" t="n">
        <v>1940.2</v>
      </c>
      <c r="U654" t="n">
        <v>0.74</v>
      </c>
      <c r="V654" t="n">
        <v>0.9</v>
      </c>
      <c r="W654" t="n">
        <v>0.06</v>
      </c>
      <c r="X654" t="n">
        <v>0.11</v>
      </c>
      <c r="Y654" t="n">
        <v>1</v>
      </c>
      <c r="Z654" t="n">
        <v>10</v>
      </c>
    </row>
    <row r="655">
      <c r="A655" t="n">
        <v>21</v>
      </c>
      <c r="B655" t="n">
        <v>60</v>
      </c>
      <c r="C655" t="inlineStr">
        <is>
          <t xml:space="preserve">CONCLUIDO	</t>
        </is>
      </c>
      <c r="D655" t="n">
        <v>15.6801</v>
      </c>
      <c r="E655" t="n">
        <v>6.38</v>
      </c>
      <c r="F655" t="n">
        <v>4.12</v>
      </c>
      <c r="G655" t="n">
        <v>49.41</v>
      </c>
      <c r="H655" t="n">
        <v>0.84</v>
      </c>
      <c r="I655" t="n">
        <v>5</v>
      </c>
      <c r="J655" t="n">
        <v>131.58</v>
      </c>
      <c r="K655" t="n">
        <v>45</v>
      </c>
      <c r="L655" t="n">
        <v>6.25</v>
      </c>
      <c r="M655" t="n">
        <v>3</v>
      </c>
      <c r="N655" t="n">
        <v>20.34</v>
      </c>
      <c r="O655" t="n">
        <v>16462.46</v>
      </c>
      <c r="P655" t="n">
        <v>34.34</v>
      </c>
      <c r="Q655" t="n">
        <v>203.56</v>
      </c>
      <c r="R655" t="n">
        <v>16.45</v>
      </c>
      <c r="S655" t="n">
        <v>13.05</v>
      </c>
      <c r="T655" t="n">
        <v>1404.7</v>
      </c>
      <c r="U655" t="n">
        <v>0.79</v>
      </c>
      <c r="V655" t="n">
        <v>0.91</v>
      </c>
      <c r="W655" t="n">
        <v>0.06</v>
      </c>
      <c r="X655" t="n">
        <v>0.08</v>
      </c>
      <c r="Y655" t="n">
        <v>1</v>
      </c>
      <c r="Z655" t="n">
        <v>10</v>
      </c>
    </row>
    <row r="656">
      <c r="A656" t="n">
        <v>22</v>
      </c>
      <c r="B656" t="n">
        <v>60</v>
      </c>
      <c r="C656" t="inlineStr">
        <is>
          <t xml:space="preserve">CONCLUIDO	</t>
        </is>
      </c>
      <c r="D656" t="n">
        <v>15.6815</v>
      </c>
      <c r="E656" t="n">
        <v>6.38</v>
      </c>
      <c r="F656" t="n">
        <v>4.12</v>
      </c>
      <c r="G656" t="n">
        <v>49.4</v>
      </c>
      <c r="H656" t="n">
        <v>0.87</v>
      </c>
      <c r="I656" t="n">
        <v>5</v>
      </c>
      <c r="J656" t="n">
        <v>131.92</v>
      </c>
      <c r="K656" t="n">
        <v>45</v>
      </c>
      <c r="L656" t="n">
        <v>6.5</v>
      </c>
      <c r="M656" t="n">
        <v>3</v>
      </c>
      <c r="N656" t="n">
        <v>20.42</v>
      </c>
      <c r="O656" t="n">
        <v>16503.6</v>
      </c>
      <c r="P656" t="n">
        <v>34.42</v>
      </c>
      <c r="Q656" t="n">
        <v>203.56</v>
      </c>
      <c r="R656" t="n">
        <v>16.39</v>
      </c>
      <c r="S656" t="n">
        <v>13.05</v>
      </c>
      <c r="T656" t="n">
        <v>1373.56</v>
      </c>
      <c r="U656" t="n">
        <v>0.8</v>
      </c>
      <c r="V656" t="n">
        <v>0.91</v>
      </c>
      <c r="W656" t="n">
        <v>0.06</v>
      </c>
      <c r="X656" t="n">
        <v>0.08</v>
      </c>
      <c r="Y656" t="n">
        <v>1</v>
      </c>
      <c r="Z656" t="n">
        <v>10</v>
      </c>
    </row>
    <row r="657">
      <c r="A657" t="n">
        <v>23</v>
      </c>
      <c r="B657" t="n">
        <v>60</v>
      </c>
      <c r="C657" t="inlineStr">
        <is>
          <t xml:space="preserve">CONCLUIDO	</t>
        </is>
      </c>
      <c r="D657" t="n">
        <v>15.6849</v>
      </c>
      <c r="E657" t="n">
        <v>6.38</v>
      </c>
      <c r="F657" t="n">
        <v>4.12</v>
      </c>
      <c r="G657" t="n">
        <v>49.39</v>
      </c>
      <c r="H657" t="n">
        <v>0.9</v>
      </c>
      <c r="I657" t="n">
        <v>5</v>
      </c>
      <c r="J657" t="n">
        <v>132.25</v>
      </c>
      <c r="K657" t="n">
        <v>45</v>
      </c>
      <c r="L657" t="n">
        <v>6.75</v>
      </c>
      <c r="M657" t="n">
        <v>1</v>
      </c>
      <c r="N657" t="n">
        <v>20.5</v>
      </c>
      <c r="O657" t="n">
        <v>16544.76</v>
      </c>
      <c r="P657" t="n">
        <v>34.28</v>
      </c>
      <c r="Q657" t="n">
        <v>203.56</v>
      </c>
      <c r="R657" t="n">
        <v>16.24</v>
      </c>
      <c r="S657" t="n">
        <v>13.05</v>
      </c>
      <c r="T657" t="n">
        <v>1302.24</v>
      </c>
      <c r="U657" t="n">
        <v>0.8</v>
      </c>
      <c r="V657" t="n">
        <v>0.91</v>
      </c>
      <c r="W657" t="n">
        <v>0.07000000000000001</v>
      </c>
      <c r="X657" t="n">
        <v>0.08</v>
      </c>
      <c r="Y657" t="n">
        <v>1</v>
      </c>
      <c r="Z657" t="n">
        <v>10</v>
      </c>
    </row>
    <row r="658">
      <c r="A658" t="n">
        <v>24</v>
      </c>
      <c r="B658" t="n">
        <v>60</v>
      </c>
      <c r="C658" t="inlineStr">
        <is>
          <t xml:space="preserve">CONCLUIDO	</t>
        </is>
      </c>
      <c r="D658" t="n">
        <v>15.6685</v>
      </c>
      <c r="E658" t="n">
        <v>6.38</v>
      </c>
      <c r="F658" t="n">
        <v>4.12</v>
      </c>
      <c r="G658" t="n">
        <v>49.47</v>
      </c>
      <c r="H658" t="n">
        <v>0.93</v>
      </c>
      <c r="I658" t="n">
        <v>5</v>
      </c>
      <c r="J658" t="n">
        <v>132.58</v>
      </c>
      <c r="K658" t="n">
        <v>45</v>
      </c>
      <c r="L658" t="n">
        <v>7</v>
      </c>
      <c r="M658" t="n">
        <v>1</v>
      </c>
      <c r="N658" t="n">
        <v>20.59</v>
      </c>
      <c r="O658" t="n">
        <v>16585.95</v>
      </c>
      <c r="P658" t="n">
        <v>34.28</v>
      </c>
      <c r="Q658" t="n">
        <v>203.56</v>
      </c>
      <c r="R658" t="n">
        <v>16.42</v>
      </c>
      <c r="S658" t="n">
        <v>13.05</v>
      </c>
      <c r="T658" t="n">
        <v>1389.71</v>
      </c>
      <c r="U658" t="n">
        <v>0.79</v>
      </c>
      <c r="V658" t="n">
        <v>0.91</v>
      </c>
      <c r="W658" t="n">
        <v>0.07000000000000001</v>
      </c>
      <c r="X658" t="n">
        <v>0.08</v>
      </c>
      <c r="Y658" t="n">
        <v>1</v>
      </c>
      <c r="Z658" t="n">
        <v>10</v>
      </c>
    </row>
    <row r="659">
      <c r="A659" t="n">
        <v>25</v>
      </c>
      <c r="B659" t="n">
        <v>60</v>
      </c>
      <c r="C659" t="inlineStr">
        <is>
          <t xml:space="preserve">CONCLUIDO	</t>
        </is>
      </c>
      <c r="D659" t="n">
        <v>15.687</v>
      </c>
      <c r="E659" t="n">
        <v>6.37</v>
      </c>
      <c r="F659" t="n">
        <v>4.11</v>
      </c>
      <c r="G659" t="n">
        <v>49.38</v>
      </c>
      <c r="H659" t="n">
        <v>0.96</v>
      </c>
      <c r="I659" t="n">
        <v>5</v>
      </c>
      <c r="J659" t="n">
        <v>132.92</v>
      </c>
      <c r="K659" t="n">
        <v>45</v>
      </c>
      <c r="L659" t="n">
        <v>7.25</v>
      </c>
      <c r="M659" t="n">
        <v>1</v>
      </c>
      <c r="N659" t="n">
        <v>20.67</v>
      </c>
      <c r="O659" t="n">
        <v>16627.17</v>
      </c>
      <c r="P659" t="n">
        <v>34.1</v>
      </c>
      <c r="Q659" t="n">
        <v>203.56</v>
      </c>
      <c r="R659" t="n">
        <v>16.16</v>
      </c>
      <c r="S659" t="n">
        <v>13.05</v>
      </c>
      <c r="T659" t="n">
        <v>1259.96</v>
      </c>
      <c r="U659" t="n">
        <v>0.8100000000000001</v>
      </c>
      <c r="V659" t="n">
        <v>0.91</v>
      </c>
      <c r="W659" t="n">
        <v>0.07000000000000001</v>
      </c>
      <c r="X659" t="n">
        <v>0.07000000000000001</v>
      </c>
      <c r="Y659" t="n">
        <v>1</v>
      </c>
      <c r="Z659" t="n">
        <v>10</v>
      </c>
    </row>
    <row r="660">
      <c r="A660" t="n">
        <v>26</v>
      </c>
      <c r="B660" t="n">
        <v>60</v>
      </c>
      <c r="C660" t="inlineStr">
        <is>
          <t xml:space="preserve">CONCLUIDO	</t>
        </is>
      </c>
      <c r="D660" t="n">
        <v>15.689</v>
      </c>
      <c r="E660" t="n">
        <v>6.37</v>
      </c>
      <c r="F660" t="n">
        <v>4.11</v>
      </c>
      <c r="G660" t="n">
        <v>49.37</v>
      </c>
      <c r="H660" t="n">
        <v>0.99</v>
      </c>
      <c r="I660" t="n">
        <v>5</v>
      </c>
      <c r="J660" t="n">
        <v>133.25</v>
      </c>
      <c r="K660" t="n">
        <v>45</v>
      </c>
      <c r="L660" t="n">
        <v>7.5</v>
      </c>
      <c r="M660" t="n">
        <v>0</v>
      </c>
      <c r="N660" t="n">
        <v>20.76</v>
      </c>
      <c r="O660" t="n">
        <v>16668.43</v>
      </c>
      <c r="P660" t="n">
        <v>34.03</v>
      </c>
      <c r="Q660" t="n">
        <v>203.56</v>
      </c>
      <c r="R660" t="n">
        <v>16.13</v>
      </c>
      <c r="S660" t="n">
        <v>13.05</v>
      </c>
      <c r="T660" t="n">
        <v>1242.6</v>
      </c>
      <c r="U660" t="n">
        <v>0.8100000000000001</v>
      </c>
      <c r="V660" t="n">
        <v>0.91</v>
      </c>
      <c r="W660" t="n">
        <v>0.07000000000000001</v>
      </c>
      <c r="X660" t="n">
        <v>0.07000000000000001</v>
      </c>
      <c r="Y660" t="n">
        <v>1</v>
      </c>
      <c r="Z660" t="n">
        <v>10</v>
      </c>
    </row>
    <row r="661">
      <c r="A661" t="n">
        <v>0</v>
      </c>
      <c r="B661" t="n">
        <v>135</v>
      </c>
      <c r="C661" t="inlineStr">
        <is>
          <t xml:space="preserve">CONCLUIDO	</t>
        </is>
      </c>
      <c r="D661" t="n">
        <v>8.572900000000001</v>
      </c>
      <c r="E661" t="n">
        <v>11.66</v>
      </c>
      <c r="F661" t="n">
        <v>5.42</v>
      </c>
      <c r="G661" t="n">
        <v>4.86</v>
      </c>
      <c r="H661" t="n">
        <v>0.07000000000000001</v>
      </c>
      <c r="I661" t="n">
        <v>67</v>
      </c>
      <c r="J661" t="n">
        <v>263.32</v>
      </c>
      <c r="K661" t="n">
        <v>59.89</v>
      </c>
      <c r="L661" t="n">
        <v>1</v>
      </c>
      <c r="M661" t="n">
        <v>65</v>
      </c>
      <c r="N661" t="n">
        <v>67.43000000000001</v>
      </c>
      <c r="O661" t="n">
        <v>32710.1</v>
      </c>
      <c r="P661" t="n">
        <v>91.03</v>
      </c>
      <c r="Q661" t="n">
        <v>203.76</v>
      </c>
      <c r="R661" t="n">
        <v>57.34</v>
      </c>
      <c r="S661" t="n">
        <v>13.05</v>
      </c>
      <c r="T661" t="n">
        <v>21537.92</v>
      </c>
      <c r="U661" t="n">
        <v>0.23</v>
      </c>
      <c r="V661" t="n">
        <v>0.6899999999999999</v>
      </c>
      <c r="W661" t="n">
        <v>0.16</v>
      </c>
      <c r="X661" t="n">
        <v>1.38</v>
      </c>
      <c r="Y661" t="n">
        <v>1</v>
      </c>
      <c r="Z661" t="n">
        <v>10</v>
      </c>
    </row>
    <row r="662">
      <c r="A662" t="n">
        <v>1</v>
      </c>
      <c r="B662" t="n">
        <v>135</v>
      </c>
      <c r="C662" t="inlineStr">
        <is>
          <t xml:space="preserve">CONCLUIDO	</t>
        </is>
      </c>
      <c r="D662" t="n">
        <v>9.587</v>
      </c>
      <c r="E662" t="n">
        <v>10.43</v>
      </c>
      <c r="F662" t="n">
        <v>5.05</v>
      </c>
      <c r="G662" t="n">
        <v>6.06</v>
      </c>
      <c r="H662" t="n">
        <v>0.08</v>
      </c>
      <c r="I662" t="n">
        <v>50</v>
      </c>
      <c r="J662" t="n">
        <v>263.79</v>
      </c>
      <c r="K662" t="n">
        <v>59.89</v>
      </c>
      <c r="L662" t="n">
        <v>1.25</v>
      </c>
      <c r="M662" t="n">
        <v>48</v>
      </c>
      <c r="N662" t="n">
        <v>67.65000000000001</v>
      </c>
      <c r="O662" t="n">
        <v>32767.75</v>
      </c>
      <c r="P662" t="n">
        <v>84.56999999999999</v>
      </c>
      <c r="Q662" t="n">
        <v>203.68</v>
      </c>
      <c r="R662" t="n">
        <v>45.52</v>
      </c>
      <c r="S662" t="n">
        <v>13.05</v>
      </c>
      <c r="T662" t="n">
        <v>15717.04</v>
      </c>
      <c r="U662" t="n">
        <v>0.29</v>
      </c>
      <c r="V662" t="n">
        <v>0.74</v>
      </c>
      <c r="W662" t="n">
        <v>0.13</v>
      </c>
      <c r="X662" t="n">
        <v>1.01</v>
      </c>
      <c r="Y662" t="n">
        <v>1</v>
      </c>
      <c r="Z662" t="n">
        <v>10</v>
      </c>
    </row>
    <row r="663">
      <c r="A663" t="n">
        <v>2</v>
      </c>
      <c r="B663" t="n">
        <v>135</v>
      </c>
      <c r="C663" t="inlineStr">
        <is>
          <t xml:space="preserve">CONCLUIDO	</t>
        </is>
      </c>
      <c r="D663" t="n">
        <v>10.2954</v>
      </c>
      <c r="E663" t="n">
        <v>9.710000000000001</v>
      </c>
      <c r="F663" t="n">
        <v>4.84</v>
      </c>
      <c r="G663" t="n">
        <v>7.26</v>
      </c>
      <c r="H663" t="n">
        <v>0.1</v>
      </c>
      <c r="I663" t="n">
        <v>40</v>
      </c>
      <c r="J663" t="n">
        <v>264.25</v>
      </c>
      <c r="K663" t="n">
        <v>59.89</v>
      </c>
      <c r="L663" t="n">
        <v>1.5</v>
      </c>
      <c r="M663" t="n">
        <v>38</v>
      </c>
      <c r="N663" t="n">
        <v>67.87</v>
      </c>
      <c r="O663" t="n">
        <v>32825.49</v>
      </c>
      <c r="P663" t="n">
        <v>80.86</v>
      </c>
      <c r="Q663" t="n">
        <v>203.62</v>
      </c>
      <c r="R663" t="n">
        <v>38.95</v>
      </c>
      <c r="S663" t="n">
        <v>13.05</v>
      </c>
      <c r="T663" t="n">
        <v>12481.36</v>
      </c>
      <c r="U663" t="n">
        <v>0.34</v>
      </c>
      <c r="V663" t="n">
        <v>0.77</v>
      </c>
      <c r="W663" t="n">
        <v>0.12</v>
      </c>
      <c r="X663" t="n">
        <v>0.8</v>
      </c>
      <c r="Y663" t="n">
        <v>1</v>
      </c>
      <c r="Z663" t="n">
        <v>10</v>
      </c>
    </row>
    <row r="664">
      <c r="A664" t="n">
        <v>3</v>
      </c>
      <c r="B664" t="n">
        <v>135</v>
      </c>
      <c r="C664" t="inlineStr">
        <is>
          <t xml:space="preserve">CONCLUIDO	</t>
        </is>
      </c>
      <c r="D664" t="n">
        <v>10.7617</v>
      </c>
      <c r="E664" t="n">
        <v>9.289999999999999</v>
      </c>
      <c r="F664" t="n">
        <v>4.72</v>
      </c>
      <c r="G664" t="n">
        <v>8.33</v>
      </c>
      <c r="H664" t="n">
        <v>0.12</v>
      </c>
      <c r="I664" t="n">
        <v>34</v>
      </c>
      <c r="J664" t="n">
        <v>264.72</v>
      </c>
      <c r="K664" t="n">
        <v>59.89</v>
      </c>
      <c r="L664" t="n">
        <v>1.75</v>
      </c>
      <c r="M664" t="n">
        <v>32</v>
      </c>
      <c r="N664" t="n">
        <v>68.09</v>
      </c>
      <c r="O664" t="n">
        <v>32883.31</v>
      </c>
      <c r="P664" t="n">
        <v>78.73999999999999</v>
      </c>
      <c r="Q664" t="n">
        <v>203.56</v>
      </c>
      <c r="R664" t="n">
        <v>35.42</v>
      </c>
      <c r="S664" t="n">
        <v>13.05</v>
      </c>
      <c r="T664" t="n">
        <v>10742.68</v>
      </c>
      <c r="U664" t="n">
        <v>0.37</v>
      </c>
      <c r="V664" t="n">
        <v>0.79</v>
      </c>
      <c r="W664" t="n">
        <v>0.11</v>
      </c>
      <c r="X664" t="n">
        <v>0.68</v>
      </c>
      <c r="Y664" t="n">
        <v>1</v>
      </c>
      <c r="Z664" t="n">
        <v>10</v>
      </c>
    </row>
    <row r="665">
      <c r="A665" t="n">
        <v>4</v>
      </c>
      <c r="B665" t="n">
        <v>135</v>
      </c>
      <c r="C665" t="inlineStr">
        <is>
          <t xml:space="preserve">CONCLUIDO	</t>
        </is>
      </c>
      <c r="D665" t="n">
        <v>11.2052</v>
      </c>
      <c r="E665" t="n">
        <v>8.92</v>
      </c>
      <c r="F665" t="n">
        <v>4.61</v>
      </c>
      <c r="G665" t="n">
        <v>9.529999999999999</v>
      </c>
      <c r="H665" t="n">
        <v>0.13</v>
      </c>
      <c r="I665" t="n">
        <v>29</v>
      </c>
      <c r="J665" t="n">
        <v>265.19</v>
      </c>
      <c r="K665" t="n">
        <v>59.89</v>
      </c>
      <c r="L665" t="n">
        <v>2</v>
      </c>
      <c r="M665" t="n">
        <v>27</v>
      </c>
      <c r="N665" t="n">
        <v>68.31</v>
      </c>
      <c r="O665" t="n">
        <v>32941.21</v>
      </c>
      <c r="P665" t="n">
        <v>76.7</v>
      </c>
      <c r="Q665" t="n">
        <v>203.58</v>
      </c>
      <c r="R665" t="n">
        <v>31.6</v>
      </c>
      <c r="S665" t="n">
        <v>13.05</v>
      </c>
      <c r="T665" t="n">
        <v>8861.35</v>
      </c>
      <c r="U665" t="n">
        <v>0.41</v>
      </c>
      <c r="V665" t="n">
        <v>0.8100000000000001</v>
      </c>
      <c r="W665" t="n">
        <v>0.1</v>
      </c>
      <c r="X665" t="n">
        <v>0.5600000000000001</v>
      </c>
      <c r="Y665" t="n">
        <v>1</v>
      </c>
      <c r="Z665" t="n">
        <v>10</v>
      </c>
    </row>
    <row r="666">
      <c r="A666" t="n">
        <v>5</v>
      </c>
      <c r="B666" t="n">
        <v>135</v>
      </c>
      <c r="C666" t="inlineStr">
        <is>
          <t xml:space="preserve">CONCLUIDO	</t>
        </is>
      </c>
      <c r="D666" t="n">
        <v>11.5759</v>
      </c>
      <c r="E666" t="n">
        <v>8.640000000000001</v>
      </c>
      <c r="F666" t="n">
        <v>4.52</v>
      </c>
      <c r="G666" t="n">
        <v>10.85</v>
      </c>
      <c r="H666" t="n">
        <v>0.15</v>
      </c>
      <c r="I666" t="n">
        <v>25</v>
      </c>
      <c r="J666" t="n">
        <v>265.66</v>
      </c>
      <c r="K666" t="n">
        <v>59.89</v>
      </c>
      <c r="L666" t="n">
        <v>2.25</v>
      </c>
      <c r="M666" t="n">
        <v>23</v>
      </c>
      <c r="N666" t="n">
        <v>68.53</v>
      </c>
      <c r="O666" t="n">
        <v>32999.19</v>
      </c>
      <c r="P666" t="n">
        <v>75.18000000000001</v>
      </c>
      <c r="Q666" t="n">
        <v>203.59</v>
      </c>
      <c r="R666" t="n">
        <v>28.99</v>
      </c>
      <c r="S666" t="n">
        <v>13.05</v>
      </c>
      <c r="T666" t="n">
        <v>7577.06</v>
      </c>
      <c r="U666" t="n">
        <v>0.45</v>
      </c>
      <c r="V666" t="n">
        <v>0.83</v>
      </c>
      <c r="W666" t="n">
        <v>0.09</v>
      </c>
      <c r="X666" t="n">
        <v>0.48</v>
      </c>
      <c r="Y666" t="n">
        <v>1</v>
      </c>
      <c r="Z666" t="n">
        <v>10</v>
      </c>
    </row>
    <row r="667">
      <c r="A667" t="n">
        <v>6</v>
      </c>
      <c r="B667" t="n">
        <v>135</v>
      </c>
      <c r="C667" t="inlineStr">
        <is>
          <t xml:space="preserve">CONCLUIDO	</t>
        </is>
      </c>
      <c r="D667" t="n">
        <v>11.7712</v>
      </c>
      <c r="E667" t="n">
        <v>8.5</v>
      </c>
      <c r="F667" t="n">
        <v>4.48</v>
      </c>
      <c r="G667" t="n">
        <v>11.69</v>
      </c>
      <c r="H667" t="n">
        <v>0.17</v>
      </c>
      <c r="I667" t="n">
        <v>23</v>
      </c>
      <c r="J667" t="n">
        <v>266.13</v>
      </c>
      <c r="K667" t="n">
        <v>59.89</v>
      </c>
      <c r="L667" t="n">
        <v>2.5</v>
      </c>
      <c r="M667" t="n">
        <v>21</v>
      </c>
      <c r="N667" t="n">
        <v>68.75</v>
      </c>
      <c r="O667" t="n">
        <v>33057.26</v>
      </c>
      <c r="P667" t="n">
        <v>74.36</v>
      </c>
      <c r="Q667" t="n">
        <v>203.63</v>
      </c>
      <c r="R667" t="n">
        <v>27.64</v>
      </c>
      <c r="S667" t="n">
        <v>13.05</v>
      </c>
      <c r="T667" t="n">
        <v>6909.15</v>
      </c>
      <c r="U667" t="n">
        <v>0.47</v>
      </c>
      <c r="V667" t="n">
        <v>0.83</v>
      </c>
      <c r="W667" t="n">
        <v>0.09</v>
      </c>
      <c r="X667" t="n">
        <v>0.44</v>
      </c>
      <c r="Y667" t="n">
        <v>1</v>
      </c>
      <c r="Z667" t="n">
        <v>10</v>
      </c>
    </row>
    <row r="668">
      <c r="A668" t="n">
        <v>7</v>
      </c>
      <c r="B668" t="n">
        <v>135</v>
      </c>
      <c r="C668" t="inlineStr">
        <is>
          <t xml:space="preserve">CONCLUIDO	</t>
        </is>
      </c>
      <c r="D668" t="n">
        <v>12.0992</v>
      </c>
      <c r="E668" t="n">
        <v>8.26</v>
      </c>
      <c r="F668" t="n">
        <v>4.4</v>
      </c>
      <c r="G668" t="n">
        <v>13.2</v>
      </c>
      <c r="H668" t="n">
        <v>0.18</v>
      </c>
      <c r="I668" t="n">
        <v>20</v>
      </c>
      <c r="J668" t="n">
        <v>266.6</v>
      </c>
      <c r="K668" t="n">
        <v>59.89</v>
      </c>
      <c r="L668" t="n">
        <v>2.75</v>
      </c>
      <c r="M668" t="n">
        <v>18</v>
      </c>
      <c r="N668" t="n">
        <v>68.97</v>
      </c>
      <c r="O668" t="n">
        <v>33115.41</v>
      </c>
      <c r="P668" t="n">
        <v>72.91</v>
      </c>
      <c r="Q668" t="n">
        <v>203.62</v>
      </c>
      <c r="R668" t="n">
        <v>25.1</v>
      </c>
      <c r="S668" t="n">
        <v>13.05</v>
      </c>
      <c r="T668" t="n">
        <v>5655.35</v>
      </c>
      <c r="U668" t="n">
        <v>0.52</v>
      </c>
      <c r="V668" t="n">
        <v>0.85</v>
      </c>
      <c r="W668" t="n">
        <v>0.09</v>
      </c>
      <c r="X668" t="n">
        <v>0.36</v>
      </c>
      <c r="Y668" t="n">
        <v>1</v>
      </c>
      <c r="Z668" t="n">
        <v>10</v>
      </c>
    </row>
    <row r="669">
      <c r="A669" t="n">
        <v>8</v>
      </c>
      <c r="B669" t="n">
        <v>135</v>
      </c>
      <c r="C669" t="inlineStr">
        <is>
          <t xml:space="preserve">CONCLUIDO	</t>
        </is>
      </c>
      <c r="D669" t="n">
        <v>12.267</v>
      </c>
      <c r="E669" t="n">
        <v>8.15</v>
      </c>
      <c r="F669" t="n">
        <v>4.34</v>
      </c>
      <c r="G669" t="n">
        <v>13.7</v>
      </c>
      <c r="H669" t="n">
        <v>0.2</v>
      </c>
      <c r="I669" t="n">
        <v>19</v>
      </c>
      <c r="J669" t="n">
        <v>267.08</v>
      </c>
      <c r="K669" t="n">
        <v>59.89</v>
      </c>
      <c r="L669" t="n">
        <v>3</v>
      </c>
      <c r="M669" t="n">
        <v>17</v>
      </c>
      <c r="N669" t="n">
        <v>69.19</v>
      </c>
      <c r="O669" t="n">
        <v>33173.65</v>
      </c>
      <c r="P669" t="n">
        <v>71.73</v>
      </c>
      <c r="Q669" t="n">
        <v>203.65</v>
      </c>
      <c r="R669" t="n">
        <v>23.28</v>
      </c>
      <c r="S669" t="n">
        <v>13.05</v>
      </c>
      <c r="T669" t="n">
        <v>4749.71</v>
      </c>
      <c r="U669" t="n">
        <v>0.5600000000000001</v>
      </c>
      <c r="V669" t="n">
        <v>0.86</v>
      </c>
      <c r="W669" t="n">
        <v>0.08</v>
      </c>
      <c r="X669" t="n">
        <v>0.3</v>
      </c>
      <c r="Y669" t="n">
        <v>1</v>
      </c>
      <c r="Z669" t="n">
        <v>10</v>
      </c>
    </row>
    <row r="670">
      <c r="A670" t="n">
        <v>9</v>
      </c>
      <c r="B670" t="n">
        <v>135</v>
      </c>
      <c r="C670" t="inlineStr">
        <is>
          <t xml:space="preserve">CONCLUIDO	</t>
        </is>
      </c>
      <c r="D670" t="n">
        <v>12.3618</v>
      </c>
      <c r="E670" t="n">
        <v>8.09</v>
      </c>
      <c r="F670" t="n">
        <v>4.38</v>
      </c>
      <c r="G670" t="n">
        <v>15.45</v>
      </c>
      <c r="H670" t="n">
        <v>0.22</v>
      </c>
      <c r="I670" t="n">
        <v>17</v>
      </c>
      <c r="J670" t="n">
        <v>267.55</v>
      </c>
      <c r="K670" t="n">
        <v>59.89</v>
      </c>
      <c r="L670" t="n">
        <v>3.25</v>
      </c>
      <c r="M670" t="n">
        <v>15</v>
      </c>
      <c r="N670" t="n">
        <v>69.41</v>
      </c>
      <c r="O670" t="n">
        <v>33231.97</v>
      </c>
      <c r="P670" t="n">
        <v>72.25</v>
      </c>
      <c r="Q670" t="n">
        <v>203.56</v>
      </c>
      <c r="R670" t="n">
        <v>24.56</v>
      </c>
      <c r="S670" t="n">
        <v>13.05</v>
      </c>
      <c r="T670" t="n">
        <v>5400.7</v>
      </c>
      <c r="U670" t="n">
        <v>0.53</v>
      </c>
      <c r="V670" t="n">
        <v>0.85</v>
      </c>
      <c r="W670" t="n">
        <v>0.08</v>
      </c>
      <c r="X670" t="n">
        <v>0.34</v>
      </c>
      <c r="Y670" t="n">
        <v>1</v>
      </c>
      <c r="Z670" t="n">
        <v>10</v>
      </c>
    </row>
    <row r="671">
      <c r="A671" t="n">
        <v>10</v>
      </c>
      <c r="B671" t="n">
        <v>135</v>
      </c>
      <c r="C671" t="inlineStr">
        <is>
          <t xml:space="preserve">CONCLUIDO	</t>
        </is>
      </c>
      <c r="D671" t="n">
        <v>12.4866</v>
      </c>
      <c r="E671" t="n">
        <v>8.01</v>
      </c>
      <c r="F671" t="n">
        <v>4.35</v>
      </c>
      <c r="G671" t="n">
        <v>16.3</v>
      </c>
      <c r="H671" t="n">
        <v>0.23</v>
      </c>
      <c r="I671" t="n">
        <v>16</v>
      </c>
      <c r="J671" t="n">
        <v>268.02</v>
      </c>
      <c r="K671" t="n">
        <v>59.89</v>
      </c>
      <c r="L671" t="n">
        <v>3.5</v>
      </c>
      <c r="M671" t="n">
        <v>14</v>
      </c>
      <c r="N671" t="n">
        <v>69.64</v>
      </c>
      <c r="O671" t="n">
        <v>33290.38</v>
      </c>
      <c r="P671" t="n">
        <v>71.63</v>
      </c>
      <c r="Q671" t="n">
        <v>203.59</v>
      </c>
      <c r="R671" t="n">
        <v>23.59</v>
      </c>
      <c r="S671" t="n">
        <v>13.05</v>
      </c>
      <c r="T671" t="n">
        <v>4919.18</v>
      </c>
      <c r="U671" t="n">
        <v>0.55</v>
      </c>
      <c r="V671" t="n">
        <v>0.86</v>
      </c>
      <c r="W671" t="n">
        <v>0.08</v>
      </c>
      <c r="X671" t="n">
        <v>0.31</v>
      </c>
      <c r="Y671" t="n">
        <v>1</v>
      </c>
      <c r="Z671" t="n">
        <v>10</v>
      </c>
    </row>
    <row r="672">
      <c r="A672" t="n">
        <v>11</v>
      </c>
      <c r="B672" t="n">
        <v>135</v>
      </c>
      <c r="C672" t="inlineStr">
        <is>
          <t xml:space="preserve">CONCLUIDO	</t>
        </is>
      </c>
      <c r="D672" t="n">
        <v>12.5997</v>
      </c>
      <c r="E672" t="n">
        <v>7.94</v>
      </c>
      <c r="F672" t="n">
        <v>4.33</v>
      </c>
      <c r="G672" t="n">
        <v>17.3</v>
      </c>
      <c r="H672" t="n">
        <v>0.25</v>
      </c>
      <c r="I672" t="n">
        <v>15</v>
      </c>
      <c r="J672" t="n">
        <v>268.5</v>
      </c>
      <c r="K672" t="n">
        <v>59.89</v>
      </c>
      <c r="L672" t="n">
        <v>3.75</v>
      </c>
      <c r="M672" t="n">
        <v>13</v>
      </c>
      <c r="N672" t="n">
        <v>69.86</v>
      </c>
      <c r="O672" t="n">
        <v>33348.87</v>
      </c>
      <c r="P672" t="n">
        <v>71.23999999999999</v>
      </c>
      <c r="Q672" t="n">
        <v>203.57</v>
      </c>
      <c r="R672" t="n">
        <v>22.9</v>
      </c>
      <c r="S672" t="n">
        <v>13.05</v>
      </c>
      <c r="T672" t="n">
        <v>4580.86</v>
      </c>
      <c r="U672" t="n">
        <v>0.57</v>
      </c>
      <c r="V672" t="n">
        <v>0.86</v>
      </c>
      <c r="W672" t="n">
        <v>0.08</v>
      </c>
      <c r="X672" t="n">
        <v>0.28</v>
      </c>
      <c r="Y672" t="n">
        <v>1</v>
      </c>
      <c r="Z672" t="n">
        <v>10</v>
      </c>
    </row>
    <row r="673">
      <c r="A673" t="n">
        <v>12</v>
      </c>
      <c r="B673" t="n">
        <v>135</v>
      </c>
      <c r="C673" t="inlineStr">
        <is>
          <t xml:space="preserve">CONCLUIDO	</t>
        </is>
      </c>
      <c r="D673" t="n">
        <v>12.7132</v>
      </c>
      <c r="E673" t="n">
        <v>7.87</v>
      </c>
      <c r="F673" t="n">
        <v>4.3</v>
      </c>
      <c r="G673" t="n">
        <v>18.45</v>
      </c>
      <c r="H673" t="n">
        <v>0.26</v>
      </c>
      <c r="I673" t="n">
        <v>14</v>
      </c>
      <c r="J673" t="n">
        <v>268.97</v>
      </c>
      <c r="K673" t="n">
        <v>59.89</v>
      </c>
      <c r="L673" t="n">
        <v>4</v>
      </c>
      <c r="M673" t="n">
        <v>12</v>
      </c>
      <c r="N673" t="n">
        <v>70.09</v>
      </c>
      <c r="O673" t="n">
        <v>33407.45</v>
      </c>
      <c r="P673" t="n">
        <v>70.72</v>
      </c>
      <c r="Q673" t="n">
        <v>203.56</v>
      </c>
      <c r="R673" t="n">
        <v>22.31</v>
      </c>
      <c r="S673" t="n">
        <v>13.05</v>
      </c>
      <c r="T673" t="n">
        <v>4289.65</v>
      </c>
      <c r="U673" t="n">
        <v>0.58</v>
      </c>
      <c r="V673" t="n">
        <v>0.87</v>
      </c>
      <c r="W673" t="n">
        <v>0.08</v>
      </c>
      <c r="X673" t="n">
        <v>0.26</v>
      </c>
      <c r="Y673" t="n">
        <v>1</v>
      </c>
      <c r="Z673" t="n">
        <v>10</v>
      </c>
    </row>
    <row r="674">
      <c r="A674" t="n">
        <v>13</v>
      </c>
      <c r="B674" t="n">
        <v>135</v>
      </c>
      <c r="C674" t="inlineStr">
        <is>
          <t xml:space="preserve">CONCLUIDO	</t>
        </is>
      </c>
      <c r="D674" t="n">
        <v>12.8338</v>
      </c>
      <c r="E674" t="n">
        <v>7.79</v>
      </c>
      <c r="F674" t="n">
        <v>4.28</v>
      </c>
      <c r="G674" t="n">
        <v>19.76</v>
      </c>
      <c r="H674" t="n">
        <v>0.28</v>
      </c>
      <c r="I674" t="n">
        <v>13</v>
      </c>
      <c r="J674" t="n">
        <v>269.45</v>
      </c>
      <c r="K674" t="n">
        <v>59.89</v>
      </c>
      <c r="L674" t="n">
        <v>4.25</v>
      </c>
      <c r="M674" t="n">
        <v>11</v>
      </c>
      <c r="N674" t="n">
        <v>70.31</v>
      </c>
      <c r="O674" t="n">
        <v>33466.11</v>
      </c>
      <c r="P674" t="n">
        <v>70.31</v>
      </c>
      <c r="Q674" t="n">
        <v>203.56</v>
      </c>
      <c r="R674" t="n">
        <v>21.53</v>
      </c>
      <c r="S674" t="n">
        <v>13.05</v>
      </c>
      <c r="T674" t="n">
        <v>3902.57</v>
      </c>
      <c r="U674" t="n">
        <v>0.61</v>
      </c>
      <c r="V674" t="n">
        <v>0.87</v>
      </c>
      <c r="W674" t="n">
        <v>0.08</v>
      </c>
      <c r="X674" t="n">
        <v>0.24</v>
      </c>
      <c r="Y674" t="n">
        <v>1</v>
      </c>
      <c r="Z674" t="n">
        <v>10</v>
      </c>
    </row>
    <row r="675">
      <c r="A675" t="n">
        <v>14</v>
      </c>
      <c r="B675" t="n">
        <v>135</v>
      </c>
      <c r="C675" t="inlineStr">
        <is>
          <t xml:space="preserve">CONCLUIDO	</t>
        </is>
      </c>
      <c r="D675" t="n">
        <v>12.8278</v>
      </c>
      <c r="E675" t="n">
        <v>7.8</v>
      </c>
      <c r="F675" t="n">
        <v>4.29</v>
      </c>
      <c r="G675" t="n">
        <v>19.78</v>
      </c>
      <c r="H675" t="n">
        <v>0.3</v>
      </c>
      <c r="I675" t="n">
        <v>13</v>
      </c>
      <c r="J675" t="n">
        <v>269.92</v>
      </c>
      <c r="K675" t="n">
        <v>59.89</v>
      </c>
      <c r="L675" t="n">
        <v>4.5</v>
      </c>
      <c r="M675" t="n">
        <v>11</v>
      </c>
      <c r="N675" t="n">
        <v>70.54000000000001</v>
      </c>
      <c r="O675" t="n">
        <v>33524.86</v>
      </c>
      <c r="P675" t="n">
        <v>70.14</v>
      </c>
      <c r="Q675" t="n">
        <v>203.57</v>
      </c>
      <c r="R675" t="n">
        <v>21.56</v>
      </c>
      <c r="S675" t="n">
        <v>13.05</v>
      </c>
      <c r="T675" t="n">
        <v>3921.8</v>
      </c>
      <c r="U675" t="n">
        <v>0.61</v>
      </c>
      <c r="V675" t="n">
        <v>0.87</v>
      </c>
      <c r="W675" t="n">
        <v>0.08</v>
      </c>
      <c r="X675" t="n">
        <v>0.24</v>
      </c>
      <c r="Y675" t="n">
        <v>1</v>
      </c>
      <c r="Z675" t="n">
        <v>10</v>
      </c>
    </row>
    <row r="676">
      <c r="A676" t="n">
        <v>15</v>
      </c>
      <c r="B676" t="n">
        <v>135</v>
      </c>
      <c r="C676" t="inlineStr">
        <is>
          <t xml:space="preserve">CONCLUIDO	</t>
        </is>
      </c>
      <c r="D676" t="n">
        <v>12.951</v>
      </c>
      <c r="E676" t="n">
        <v>7.72</v>
      </c>
      <c r="F676" t="n">
        <v>4.26</v>
      </c>
      <c r="G676" t="n">
        <v>21.31</v>
      </c>
      <c r="H676" t="n">
        <v>0.31</v>
      </c>
      <c r="I676" t="n">
        <v>12</v>
      </c>
      <c r="J676" t="n">
        <v>270.4</v>
      </c>
      <c r="K676" t="n">
        <v>59.89</v>
      </c>
      <c r="L676" t="n">
        <v>4.75</v>
      </c>
      <c r="M676" t="n">
        <v>10</v>
      </c>
      <c r="N676" t="n">
        <v>70.76000000000001</v>
      </c>
      <c r="O676" t="n">
        <v>33583.7</v>
      </c>
      <c r="P676" t="n">
        <v>69.65000000000001</v>
      </c>
      <c r="Q676" t="n">
        <v>203.57</v>
      </c>
      <c r="R676" t="n">
        <v>20.93</v>
      </c>
      <c r="S676" t="n">
        <v>13.05</v>
      </c>
      <c r="T676" t="n">
        <v>3611.46</v>
      </c>
      <c r="U676" t="n">
        <v>0.62</v>
      </c>
      <c r="V676" t="n">
        <v>0.88</v>
      </c>
      <c r="W676" t="n">
        <v>0.07000000000000001</v>
      </c>
      <c r="X676" t="n">
        <v>0.22</v>
      </c>
      <c r="Y676" t="n">
        <v>1</v>
      </c>
      <c r="Z676" t="n">
        <v>10</v>
      </c>
    </row>
    <row r="677">
      <c r="A677" t="n">
        <v>16</v>
      </c>
      <c r="B677" t="n">
        <v>135</v>
      </c>
      <c r="C677" t="inlineStr">
        <is>
          <t xml:space="preserve">CONCLUIDO	</t>
        </is>
      </c>
      <c r="D677" t="n">
        <v>13.07</v>
      </c>
      <c r="E677" t="n">
        <v>7.65</v>
      </c>
      <c r="F677" t="n">
        <v>4.24</v>
      </c>
      <c r="G677" t="n">
        <v>23.14</v>
      </c>
      <c r="H677" t="n">
        <v>0.33</v>
      </c>
      <c r="I677" t="n">
        <v>11</v>
      </c>
      <c r="J677" t="n">
        <v>270.88</v>
      </c>
      <c r="K677" t="n">
        <v>59.89</v>
      </c>
      <c r="L677" t="n">
        <v>5</v>
      </c>
      <c r="M677" t="n">
        <v>9</v>
      </c>
      <c r="N677" t="n">
        <v>70.98999999999999</v>
      </c>
      <c r="O677" t="n">
        <v>33642.62</v>
      </c>
      <c r="P677" t="n">
        <v>69.23</v>
      </c>
      <c r="Q677" t="n">
        <v>203.56</v>
      </c>
      <c r="R677" t="n">
        <v>20.34</v>
      </c>
      <c r="S677" t="n">
        <v>13.05</v>
      </c>
      <c r="T677" t="n">
        <v>3320.31</v>
      </c>
      <c r="U677" t="n">
        <v>0.64</v>
      </c>
      <c r="V677" t="n">
        <v>0.88</v>
      </c>
      <c r="W677" t="n">
        <v>0.07000000000000001</v>
      </c>
      <c r="X677" t="n">
        <v>0.2</v>
      </c>
      <c r="Y677" t="n">
        <v>1</v>
      </c>
      <c r="Z677" t="n">
        <v>10</v>
      </c>
    </row>
    <row r="678">
      <c r="A678" t="n">
        <v>17</v>
      </c>
      <c r="B678" t="n">
        <v>135</v>
      </c>
      <c r="C678" t="inlineStr">
        <is>
          <t xml:space="preserve">CONCLUIDO	</t>
        </is>
      </c>
      <c r="D678" t="n">
        <v>13.0709</v>
      </c>
      <c r="E678" t="n">
        <v>7.65</v>
      </c>
      <c r="F678" t="n">
        <v>4.24</v>
      </c>
      <c r="G678" t="n">
        <v>23.13</v>
      </c>
      <c r="H678" t="n">
        <v>0.34</v>
      </c>
      <c r="I678" t="n">
        <v>11</v>
      </c>
      <c r="J678" t="n">
        <v>271.36</v>
      </c>
      <c r="K678" t="n">
        <v>59.89</v>
      </c>
      <c r="L678" t="n">
        <v>5.25</v>
      </c>
      <c r="M678" t="n">
        <v>9</v>
      </c>
      <c r="N678" t="n">
        <v>71.22</v>
      </c>
      <c r="O678" t="n">
        <v>33701.64</v>
      </c>
      <c r="P678" t="n">
        <v>69.27</v>
      </c>
      <c r="Q678" t="n">
        <v>203.56</v>
      </c>
      <c r="R678" t="n">
        <v>20.29</v>
      </c>
      <c r="S678" t="n">
        <v>13.05</v>
      </c>
      <c r="T678" t="n">
        <v>3297.18</v>
      </c>
      <c r="U678" t="n">
        <v>0.64</v>
      </c>
      <c r="V678" t="n">
        <v>0.88</v>
      </c>
      <c r="W678" t="n">
        <v>0.07000000000000001</v>
      </c>
      <c r="X678" t="n">
        <v>0.2</v>
      </c>
      <c r="Y678" t="n">
        <v>1</v>
      </c>
      <c r="Z678" t="n">
        <v>10</v>
      </c>
    </row>
    <row r="679">
      <c r="A679" t="n">
        <v>18</v>
      </c>
      <c r="B679" t="n">
        <v>135</v>
      </c>
      <c r="C679" t="inlineStr">
        <is>
          <t xml:space="preserve">CONCLUIDO	</t>
        </is>
      </c>
      <c r="D679" t="n">
        <v>13.2251</v>
      </c>
      <c r="E679" t="n">
        <v>7.56</v>
      </c>
      <c r="F679" t="n">
        <v>4.2</v>
      </c>
      <c r="G679" t="n">
        <v>25.22</v>
      </c>
      <c r="H679" t="n">
        <v>0.36</v>
      </c>
      <c r="I679" t="n">
        <v>10</v>
      </c>
      <c r="J679" t="n">
        <v>271.84</v>
      </c>
      <c r="K679" t="n">
        <v>59.89</v>
      </c>
      <c r="L679" t="n">
        <v>5.5</v>
      </c>
      <c r="M679" t="n">
        <v>8</v>
      </c>
      <c r="N679" t="n">
        <v>71.45</v>
      </c>
      <c r="O679" t="n">
        <v>33760.74</v>
      </c>
      <c r="P679" t="n">
        <v>68.48999999999999</v>
      </c>
      <c r="Q679" t="n">
        <v>203.6</v>
      </c>
      <c r="R679" t="n">
        <v>18.91</v>
      </c>
      <c r="S679" t="n">
        <v>13.05</v>
      </c>
      <c r="T679" t="n">
        <v>2607.65</v>
      </c>
      <c r="U679" t="n">
        <v>0.6899999999999999</v>
      </c>
      <c r="V679" t="n">
        <v>0.89</v>
      </c>
      <c r="W679" t="n">
        <v>0.07000000000000001</v>
      </c>
      <c r="X679" t="n">
        <v>0.16</v>
      </c>
      <c r="Y679" t="n">
        <v>1</v>
      </c>
      <c r="Z679" t="n">
        <v>10</v>
      </c>
    </row>
    <row r="680">
      <c r="A680" t="n">
        <v>19</v>
      </c>
      <c r="B680" t="n">
        <v>135</v>
      </c>
      <c r="C680" t="inlineStr">
        <is>
          <t xml:space="preserve">CONCLUIDO	</t>
        </is>
      </c>
      <c r="D680" t="n">
        <v>13.2543</v>
      </c>
      <c r="E680" t="n">
        <v>7.54</v>
      </c>
      <c r="F680" t="n">
        <v>4.19</v>
      </c>
      <c r="G680" t="n">
        <v>25.12</v>
      </c>
      <c r="H680" t="n">
        <v>0.38</v>
      </c>
      <c r="I680" t="n">
        <v>10</v>
      </c>
      <c r="J680" t="n">
        <v>272.32</v>
      </c>
      <c r="K680" t="n">
        <v>59.89</v>
      </c>
      <c r="L680" t="n">
        <v>5.75</v>
      </c>
      <c r="M680" t="n">
        <v>8</v>
      </c>
      <c r="N680" t="n">
        <v>71.68000000000001</v>
      </c>
      <c r="O680" t="n">
        <v>33820.05</v>
      </c>
      <c r="P680" t="n">
        <v>68.02</v>
      </c>
      <c r="Q680" t="n">
        <v>203.56</v>
      </c>
      <c r="R680" t="n">
        <v>18.62</v>
      </c>
      <c r="S680" t="n">
        <v>13.05</v>
      </c>
      <c r="T680" t="n">
        <v>2467.23</v>
      </c>
      <c r="U680" t="n">
        <v>0.7</v>
      </c>
      <c r="V680" t="n">
        <v>0.89</v>
      </c>
      <c r="W680" t="n">
        <v>0.06</v>
      </c>
      <c r="X680" t="n">
        <v>0.15</v>
      </c>
      <c r="Y680" t="n">
        <v>1</v>
      </c>
      <c r="Z680" t="n">
        <v>10</v>
      </c>
    </row>
    <row r="681">
      <c r="A681" t="n">
        <v>20</v>
      </c>
      <c r="B681" t="n">
        <v>135</v>
      </c>
      <c r="C681" t="inlineStr">
        <is>
          <t xml:space="preserve">CONCLUIDO	</t>
        </is>
      </c>
      <c r="D681" t="n">
        <v>13.1516</v>
      </c>
      <c r="E681" t="n">
        <v>7.6</v>
      </c>
      <c r="F681" t="n">
        <v>4.25</v>
      </c>
      <c r="G681" t="n">
        <v>25.47</v>
      </c>
      <c r="H681" t="n">
        <v>0.39</v>
      </c>
      <c r="I681" t="n">
        <v>10</v>
      </c>
      <c r="J681" t="n">
        <v>272.8</v>
      </c>
      <c r="K681" t="n">
        <v>59.89</v>
      </c>
      <c r="L681" t="n">
        <v>6</v>
      </c>
      <c r="M681" t="n">
        <v>8</v>
      </c>
      <c r="N681" t="n">
        <v>71.91</v>
      </c>
      <c r="O681" t="n">
        <v>33879.33</v>
      </c>
      <c r="P681" t="n">
        <v>68.86</v>
      </c>
      <c r="Q681" t="n">
        <v>203.56</v>
      </c>
      <c r="R681" t="n">
        <v>20.51</v>
      </c>
      <c r="S681" t="n">
        <v>13.05</v>
      </c>
      <c r="T681" t="n">
        <v>3411.69</v>
      </c>
      <c r="U681" t="n">
        <v>0.64</v>
      </c>
      <c r="V681" t="n">
        <v>0.88</v>
      </c>
      <c r="W681" t="n">
        <v>0.07000000000000001</v>
      </c>
      <c r="X681" t="n">
        <v>0.2</v>
      </c>
      <c r="Y681" t="n">
        <v>1</v>
      </c>
      <c r="Z681" t="n">
        <v>10</v>
      </c>
    </row>
    <row r="682">
      <c r="A682" t="n">
        <v>21</v>
      </c>
      <c r="B682" t="n">
        <v>135</v>
      </c>
      <c r="C682" t="inlineStr">
        <is>
          <t xml:space="preserve">CONCLUIDO	</t>
        </is>
      </c>
      <c r="D682" t="n">
        <v>13.32</v>
      </c>
      <c r="E682" t="n">
        <v>7.51</v>
      </c>
      <c r="F682" t="n">
        <v>4.2</v>
      </c>
      <c r="G682" t="n">
        <v>28</v>
      </c>
      <c r="H682" t="n">
        <v>0.41</v>
      </c>
      <c r="I682" t="n">
        <v>9</v>
      </c>
      <c r="J682" t="n">
        <v>273.28</v>
      </c>
      <c r="K682" t="n">
        <v>59.89</v>
      </c>
      <c r="L682" t="n">
        <v>6.25</v>
      </c>
      <c r="M682" t="n">
        <v>7</v>
      </c>
      <c r="N682" t="n">
        <v>72.14</v>
      </c>
      <c r="O682" t="n">
        <v>33938.7</v>
      </c>
      <c r="P682" t="n">
        <v>68</v>
      </c>
      <c r="Q682" t="n">
        <v>203.56</v>
      </c>
      <c r="R682" t="n">
        <v>19.05</v>
      </c>
      <c r="S682" t="n">
        <v>13.05</v>
      </c>
      <c r="T682" t="n">
        <v>2686.85</v>
      </c>
      <c r="U682" t="n">
        <v>0.68</v>
      </c>
      <c r="V682" t="n">
        <v>0.89</v>
      </c>
      <c r="W682" t="n">
        <v>0.07000000000000001</v>
      </c>
      <c r="X682" t="n">
        <v>0.16</v>
      </c>
      <c r="Y682" t="n">
        <v>1</v>
      </c>
      <c r="Z682" t="n">
        <v>10</v>
      </c>
    </row>
    <row r="683">
      <c r="A683" t="n">
        <v>22</v>
      </c>
      <c r="B683" t="n">
        <v>135</v>
      </c>
      <c r="C683" t="inlineStr">
        <is>
          <t xml:space="preserve">CONCLUIDO	</t>
        </is>
      </c>
      <c r="D683" t="n">
        <v>13.3111</v>
      </c>
      <c r="E683" t="n">
        <v>7.51</v>
      </c>
      <c r="F683" t="n">
        <v>4.2</v>
      </c>
      <c r="G683" t="n">
        <v>28.03</v>
      </c>
      <c r="H683" t="n">
        <v>0.42</v>
      </c>
      <c r="I683" t="n">
        <v>9</v>
      </c>
      <c r="J683" t="n">
        <v>273.76</v>
      </c>
      <c r="K683" t="n">
        <v>59.89</v>
      </c>
      <c r="L683" t="n">
        <v>6.5</v>
      </c>
      <c r="M683" t="n">
        <v>7</v>
      </c>
      <c r="N683" t="n">
        <v>72.37</v>
      </c>
      <c r="O683" t="n">
        <v>33998.16</v>
      </c>
      <c r="P683" t="n">
        <v>68.11</v>
      </c>
      <c r="Q683" t="n">
        <v>203.57</v>
      </c>
      <c r="R683" t="n">
        <v>19.15</v>
      </c>
      <c r="S683" t="n">
        <v>13.05</v>
      </c>
      <c r="T683" t="n">
        <v>2734.27</v>
      </c>
      <c r="U683" t="n">
        <v>0.68</v>
      </c>
      <c r="V683" t="n">
        <v>0.89</v>
      </c>
      <c r="W683" t="n">
        <v>0.07000000000000001</v>
      </c>
      <c r="X683" t="n">
        <v>0.16</v>
      </c>
      <c r="Y683" t="n">
        <v>1</v>
      </c>
      <c r="Z683" t="n">
        <v>10</v>
      </c>
    </row>
    <row r="684">
      <c r="A684" t="n">
        <v>23</v>
      </c>
      <c r="B684" t="n">
        <v>135</v>
      </c>
      <c r="C684" t="inlineStr">
        <is>
          <t xml:space="preserve">CONCLUIDO	</t>
        </is>
      </c>
      <c r="D684" t="n">
        <v>13.3038</v>
      </c>
      <c r="E684" t="n">
        <v>7.52</v>
      </c>
      <c r="F684" t="n">
        <v>4.21</v>
      </c>
      <c r="G684" t="n">
        <v>28.06</v>
      </c>
      <c r="H684" t="n">
        <v>0.44</v>
      </c>
      <c r="I684" t="n">
        <v>9</v>
      </c>
      <c r="J684" t="n">
        <v>274.24</v>
      </c>
      <c r="K684" t="n">
        <v>59.89</v>
      </c>
      <c r="L684" t="n">
        <v>6.75</v>
      </c>
      <c r="M684" t="n">
        <v>7</v>
      </c>
      <c r="N684" t="n">
        <v>72.61</v>
      </c>
      <c r="O684" t="n">
        <v>34057.71</v>
      </c>
      <c r="P684" t="n">
        <v>68.03</v>
      </c>
      <c r="Q684" t="n">
        <v>203.56</v>
      </c>
      <c r="R684" t="n">
        <v>19.27</v>
      </c>
      <c r="S684" t="n">
        <v>13.05</v>
      </c>
      <c r="T684" t="n">
        <v>2795.02</v>
      </c>
      <c r="U684" t="n">
        <v>0.68</v>
      </c>
      <c r="V684" t="n">
        <v>0.89</v>
      </c>
      <c r="W684" t="n">
        <v>0.07000000000000001</v>
      </c>
      <c r="X684" t="n">
        <v>0.17</v>
      </c>
      <c r="Y684" t="n">
        <v>1</v>
      </c>
      <c r="Z684" t="n">
        <v>10</v>
      </c>
    </row>
    <row r="685">
      <c r="A685" t="n">
        <v>24</v>
      </c>
      <c r="B685" t="n">
        <v>135</v>
      </c>
      <c r="C685" t="inlineStr">
        <is>
          <t xml:space="preserve">CONCLUIDO	</t>
        </is>
      </c>
      <c r="D685" t="n">
        <v>13.4399</v>
      </c>
      <c r="E685" t="n">
        <v>7.44</v>
      </c>
      <c r="F685" t="n">
        <v>4.18</v>
      </c>
      <c r="G685" t="n">
        <v>31.37</v>
      </c>
      <c r="H685" t="n">
        <v>0.45</v>
      </c>
      <c r="I685" t="n">
        <v>8</v>
      </c>
      <c r="J685" t="n">
        <v>274.73</v>
      </c>
      <c r="K685" t="n">
        <v>59.89</v>
      </c>
      <c r="L685" t="n">
        <v>7</v>
      </c>
      <c r="M685" t="n">
        <v>6</v>
      </c>
      <c r="N685" t="n">
        <v>72.84</v>
      </c>
      <c r="O685" t="n">
        <v>34117.35</v>
      </c>
      <c r="P685" t="n">
        <v>67.40000000000001</v>
      </c>
      <c r="Q685" t="n">
        <v>203.56</v>
      </c>
      <c r="R685" t="n">
        <v>18.48</v>
      </c>
      <c r="S685" t="n">
        <v>13.05</v>
      </c>
      <c r="T685" t="n">
        <v>2407.22</v>
      </c>
      <c r="U685" t="n">
        <v>0.71</v>
      </c>
      <c r="V685" t="n">
        <v>0.89</v>
      </c>
      <c r="W685" t="n">
        <v>0.07000000000000001</v>
      </c>
      <c r="X685" t="n">
        <v>0.14</v>
      </c>
      <c r="Y685" t="n">
        <v>1</v>
      </c>
      <c r="Z685" t="n">
        <v>10</v>
      </c>
    </row>
    <row r="686">
      <c r="A686" t="n">
        <v>25</v>
      </c>
      <c r="B686" t="n">
        <v>135</v>
      </c>
      <c r="C686" t="inlineStr">
        <is>
          <t xml:space="preserve">CONCLUIDO	</t>
        </is>
      </c>
      <c r="D686" t="n">
        <v>13.4409</v>
      </c>
      <c r="E686" t="n">
        <v>7.44</v>
      </c>
      <c r="F686" t="n">
        <v>4.18</v>
      </c>
      <c r="G686" t="n">
        <v>31.37</v>
      </c>
      <c r="H686" t="n">
        <v>0.47</v>
      </c>
      <c r="I686" t="n">
        <v>8</v>
      </c>
      <c r="J686" t="n">
        <v>275.21</v>
      </c>
      <c r="K686" t="n">
        <v>59.89</v>
      </c>
      <c r="L686" t="n">
        <v>7.25</v>
      </c>
      <c r="M686" t="n">
        <v>6</v>
      </c>
      <c r="N686" t="n">
        <v>73.08</v>
      </c>
      <c r="O686" t="n">
        <v>34177.09</v>
      </c>
      <c r="P686" t="n">
        <v>67.34999999999999</v>
      </c>
      <c r="Q686" t="n">
        <v>203.56</v>
      </c>
      <c r="R686" t="n">
        <v>18.46</v>
      </c>
      <c r="S686" t="n">
        <v>13.05</v>
      </c>
      <c r="T686" t="n">
        <v>2394.39</v>
      </c>
      <c r="U686" t="n">
        <v>0.71</v>
      </c>
      <c r="V686" t="n">
        <v>0.89</v>
      </c>
      <c r="W686" t="n">
        <v>0.07000000000000001</v>
      </c>
      <c r="X686" t="n">
        <v>0.14</v>
      </c>
      <c r="Y686" t="n">
        <v>1</v>
      </c>
      <c r="Z686" t="n">
        <v>10</v>
      </c>
    </row>
    <row r="687">
      <c r="A687" t="n">
        <v>26</v>
      </c>
      <c r="B687" t="n">
        <v>135</v>
      </c>
      <c r="C687" t="inlineStr">
        <is>
          <t xml:space="preserve">CONCLUIDO	</t>
        </is>
      </c>
      <c r="D687" t="n">
        <v>13.4479</v>
      </c>
      <c r="E687" t="n">
        <v>7.44</v>
      </c>
      <c r="F687" t="n">
        <v>4.18</v>
      </c>
      <c r="G687" t="n">
        <v>31.34</v>
      </c>
      <c r="H687" t="n">
        <v>0.48</v>
      </c>
      <c r="I687" t="n">
        <v>8</v>
      </c>
      <c r="J687" t="n">
        <v>275.7</v>
      </c>
      <c r="K687" t="n">
        <v>59.89</v>
      </c>
      <c r="L687" t="n">
        <v>7.5</v>
      </c>
      <c r="M687" t="n">
        <v>6</v>
      </c>
      <c r="N687" t="n">
        <v>73.31</v>
      </c>
      <c r="O687" t="n">
        <v>34236.91</v>
      </c>
      <c r="P687" t="n">
        <v>67.11</v>
      </c>
      <c r="Q687" t="n">
        <v>203.56</v>
      </c>
      <c r="R687" t="n">
        <v>18.37</v>
      </c>
      <c r="S687" t="n">
        <v>13.05</v>
      </c>
      <c r="T687" t="n">
        <v>2348.05</v>
      </c>
      <c r="U687" t="n">
        <v>0.71</v>
      </c>
      <c r="V687" t="n">
        <v>0.89</v>
      </c>
      <c r="W687" t="n">
        <v>0.07000000000000001</v>
      </c>
      <c r="X687" t="n">
        <v>0.14</v>
      </c>
      <c r="Y687" t="n">
        <v>1</v>
      </c>
      <c r="Z687" t="n">
        <v>10</v>
      </c>
    </row>
    <row r="688">
      <c r="A688" t="n">
        <v>27</v>
      </c>
      <c r="B688" t="n">
        <v>135</v>
      </c>
      <c r="C688" t="inlineStr">
        <is>
          <t xml:space="preserve">CONCLUIDO	</t>
        </is>
      </c>
      <c r="D688" t="n">
        <v>13.4419</v>
      </c>
      <c r="E688" t="n">
        <v>7.44</v>
      </c>
      <c r="F688" t="n">
        <v>4.18</v>
      </c>
      <c r="G688" t="n">
        <v>31.36</v>
      </c>
      <c r="H688" t="n">
        <v>0.5</v>
      </c>
      <c r="I688" t="n">
        <v>8</v>
      </c>
      <c r="J688" t="n">
        <v>276.18</v>
      </c>
      <c r="K688" t="n">
        <v>59.89</v>
      </c>
      <c r="L688" t="n">
        <v>7.75</v>
      </c>
      <c r="M688" t="n">
        <v>6</v>
      </c>
      <c r="N688" t="n">
        <v>73.55</v>
      </c>
      <c r="O688" t="n">
        <v>34296.82</v>
      </c>
      <c r="P688" t="n">
        <v>67.02</v>
      </c>
      <c r="Q688" t="n">
        <v>203.57</v>
      </c>
      <c r="R688" t="n">
        <v>18.42</v>
      </c>
      <c r="S688" t="n">
        <v>13.05</v>
      </c>
      <c r="T688" t="n">
        <v>2377.31</v>
      </c>
      <c r="U688" t="n">
        <v>0.71</v>
      </c>
      <c r="V688" t="n">
        <v>0.89</v>
      </c>
      <c r="W688" t="n">
        <v>0.07000000000000001</v>
      </c>
      <c r="X688" t="n">
        <v>0.14</v>
      </c>
      <c r="Y688" t="n">
        <v>1</v>
      </c>
      <c r="Z688" t="n">
        <v>10</v>
      </c>
    </row>
    <row r="689">
      <c r="A689" t="n">
        <v>28</v>
      </c>
      <c r="B689" t="n">
        <v>135</v>
      </c>
      <c r="C689" t="inlineStr">
        <is>
          <t xml:space="preserve">CONCLUIDO	</t>
        </is>
      </c>
      <c r="D689" t="n">
        <v>13.5905</v>
      </c>
      <c r="E689" t="n">
        <v>7.36</v>
      </c>
      <c r="F689" t="n">
        <v>4.15</v>
      </c>
      <c r="G689" t="n">
        <v>35.58</v>
      </c>
      <c r="H689" t="n">
        <v>0.51</v>
      </c>
      <c r="I689" t="n">
        <v>7</v>
      </c>
      <c r="J689" t="n">
        <v>276.67</v>
      </c>
      <c r="K689" t="n">
        <v>59.89</v>
      </c>
      <c r="L689" t="n">
        <v>8</v>
      </c>
      <c r="M689" t="n">
        <v>5</v>
      </c>
      <c r="N689" t="n">
        <v>73.78</v>
      </c>
      <c r="O689" t="n">
        <v>34356.83</v>
      </c>
      <c r="P689" t="n">
        <v>66.34999999999999</v>
      </c>
      <c r="Q689" t="n">
        <v>203.56</v>
      </c>
      <c r="R689" t="n">
        <v>17.34</v>
      </c>
      <c r="S689" t="n">
        <v>13.05</v>
      </c>
      <c r="T689" t="n">
        <v>1838.84</v>
      </c>
      <c r="U689" t="n">
        <v>0.75</v>
      </c>
      <c r="V689" t="n">
        <v>0.9</v>
      </c>
      <c r="W689" t="n">
        <v>0.07000000000000001</v>
      </c>
      <c r="X689" t="n">
        <v>0.11</v>
      </c>
      <c r="Y689" t="n">
        <v>1</v>
      </c>
      <c r="Z689" t="n">
        <v>10</v>
      </c>
    </row>
    <row r="690">
      <c r="A690" t="n">
        <v>29</v>
      </c>
      <c r="B690" t="n">
        <v>135</v>
      </c>
      <c r="C690" t="inlineStr">
        <is>
          <t xml:space="preserve">CONCLUIDO	</t>
        </is>
      </c>
      <c r="D690" t="n">
        <v>13.6327</v>
      </c>
      <c r="E690" t="n">
        <v>7.34</v>
      </c>
      <c r="F690" t="n">
        <v>4.13</v>
      </c>
      <c r="G690" t="n">
        <v>35.39</v>
      </c>
      <c r="H690" t="n">
        <v>0.53</v>
      </c>
      <c r="I690" t="n">
        <v>7</v>
      </c>
      <c r="J690" t="n">
        <v>277.16</v>
      </c>
      <c r="K690" t="n">
        <v>59.89</v>
      </c>
      <c r="L690" t="n">
        <v>8.25</v>
      </c>
      <c r="M690" t="n">
        <v>5</v>
      </c>
      <c r="N690" t="n">
        <v>74.02</v>
      </c>
      <c r="O690" t="n">
        <v>34416.93</v>
      </c>
      <c r="P690" t="n">
        <v>65.93000000000001</v>
      </c>
      <c r="Q690" t="n">
        <v>203.56</v>
      </c>
      <c r="R690" t="n">
        <v>16.7</v>
      </c>
      <c r="S690" t="n">
        <v>13.05</v>
      </c>
      <c r="T690" t="n">
        <v>1520.44</v>
      </c>
      <c r="U690" t="n">
        <v>0.78</v>
      </c>
      <c r="V690" t="n">
        <v>0.9</v>
      </c>
      <c r="W690" t="n">
        <v>0.06</v>
      </c>
      <c r="X690" t="n">
        <v>0.09</v>
      </c>
      <c r="Y690" t="n">
        <v>1</v>
      </c>
      <c r="Z690" t="n">
        <v>10</v>
      </c>
    </row>
    <row r="691">
      <c r="A691" t="n">
        <v>30</v>
      </c>
      <c r="B691" t="n">
        <v>135</v>
      </c>
      <c r="C691" t="inlineStr">
        <is>
          <t xml:space="preserve">CONCLUIDO	</t>
        </is>
      </c>
      <c r="D691" t="n">
        <v>13.5844</v>
      </c>
      <c r="E691" t="n">
        <v>7.36</v>
      </c>
      <c r="F691" t="n">
        <v>4.15</v>
      </c>
      <c r="G691" t="n">
        <v>35.61</v>
      </c>
      <c r="H691" t="n">
        <v>0.55</v>
      </c>
      <c r="I691" t="n">
        <v>7</v>
      </c>
      <c r="J691" t="n">
        <v>277.65</v>
      </c>
      <c r="K691" t="n">
        <v>59.89</v>
      </c>
      <c r="L691" t="n">
        <v>8.5</v>
      </c>
      <c r="M691" t="n">
        <v>5</v>
      </c>
      <c r="N691" t="n">
        <v>74.26000000000001</v>
      </c>
      <c r="O691" t="n">
        <v>34477.13</v>
      </c>
      <c r="P691" t="n">
        <v>66.31999999999999</v>
      </c>
      <c r="Q691" t="n">
        <v>203.56</v>
      </c>
      <c r="R691" t="n">
        <v>17.66</v>
      </c>
      <c r="S691" t="n">
        <v>13.05</v>
      </c>
      <c r="T691" t="n">
        <v>2001.41</v>
      </c>
      <c r="U691" t="n">
        <v>0.74</v>
      </c>
      <c r="V691" t="n">
        <v>0.9</v>
      </c>
      <c r="W691" t="n">
        <v>0.06</v>
      </c>
      <c r="X691" t="n">
        <v>0.11</v>
      </c>
      <c r="Y691" t="n">
        <v>1</v>
      </c>
      <c r="Z691" t="n">
        <v>10</v>
      </c>
    </row>
    <row r="692">
      <c r="A692" t="n">
        <v>31</v>
      </c>
      <c r="B692" t="n">
        <v>135</v>
      </c>
      <c r="C692" t="inlineStr">
        <is>
          <t xml:space="preserve">CONCLUIDO	</t>
        </is>
      </c>
      <c r="D692" t="n">
        <v>13.5573</v>
      </c>
      <c r="E692" t="n">
        <v>7.38</v>
      </c>
      <c r="F692" t="n">
        <v>4.17</v>
      </c>
      <c r="G692" t="n">
        <v>35.74</v>
      </c>
      <c r="H692" t="n">
        <v>0.5600000000000001</v>
      </c>
      <c r="I692" t="n">
        <v>7</v>
      </c>
      <c r="J692" t="n">
        <v>278.13</v>
      </c>
      <c r="K692" t="n">
        <v>59.89</v>
      </c>
      <c r="L692" t="n">
        <v>8.75</v>
      </c>
      <c r="M692" t="n">
        <v>5</v>
      </c>
      <c r="N692" t="n">
        <v>74.5</v>
      </c>
      <c r="O692" t="n">
        <v>34537.41</v>
      </c>
      <c r="P692" t="n">
        <v>66.48</v>
      </c>
      <c r="Q692" t="n">
        <v>203.58</v>
      </c>
      <c r="R692" t="n">
        <v>18.07</v>
      </c>
      <c r="S692" t="n">
        <v>13.05</v>
      </c>
      <c r="T692" t="n">
        <v>2204.64</v>
      </c>
      <c r="U692" t="n">
        <v>0.72</v>
      </c>
      <c r="V692" t="n">
        <v>0.9</v>
      </c>
      <c r="W692" t="n">
        <v>0.07000000000000001</v>
      </c>
      <c r="X692" t="n">
        <v>0.13</v>
      </c>
      <c r="Y692" t="n">
        <v>1</v>
      </c>
      <c r="Z692" t="n">
        <v>10</v>
      </c>
    </row>
    <row r="693">
      <c r="A693" t="n">
        <v>32</v>
      </c>
      <c r="B693" t="n">
        <v>135</v>
      </c>
      <c r="C693" t="inlineStr">
        <is>
          <t xml:space="preserve">CONCLUIDO	</t>
        </is>
      </c>
      <c r="D693" t="n">
        <v>13.5721</v>
      </c>
      <c r="E693" t="n">
        <v>7.37</v>
      </c>
      <c r="F693" t="n">
        <v>4.16</v>
      </c>
      <c r="G693" t="n">
        <v>35.67</v>
      </c>
      <c r="H693" t="n">
        <v>0.58</v>
      </c>
      <c r="I693" t="n">
        <v>7</v>
      </c>
      <c r="J693" t="n">
        <v>278.62</v>
      </c>
      <c r="K693" t="n">
        <v>59.89</v>
      </c>
      <c r="L693" t="n">
        <v>9</v>
      </c>
      <c r="M693" t="n">
        <v>5</v>
      </c>
      <c r="N693" t="n">
        <v>74.73999999999999</v>
      </c>
      <c r="O693" t="n">
        <v>34597.8</v>
      </c>
      <c r="P693" t="n">
        <v>66.12</v>
      </c>
      <c r="Q693" t="n">
        <v>203.56</v>
      </c>
      <c r="R693" t="n">
        <v>17.83</v>
      </c>
      <c r="S693" t="n">
        <v>13.05</v>
      </c>
      <c r="T693" t="n">
        <v>2087.22</v>
      </c>
      <c r="U693" t="n">
        <v>0.73</v>
      </c>
      <c r="V693" t="n">
        <v>0.9</v>
      </c>
      <c r="W693" t="n">
        <v>0.06</v>
      </c>
      <c r="X693" t="n">
        <v>0.12</v>
      </c>
      <c r="Y693" t="n">
        <v>1</v>
      </c>
      <c r="Z693" t="n">
        <v>10</v>
      </c>
    </row>
    <row r="694">
      <c r="A694" t="n">
        <v>33</v>
      </c>
      <c r="B694" t="n">
        <v>135</v>
      </c>
      <c r="C694" t="inlineStr">
        <is>
          <t xml:space="preserve">CONCLUIDO	</t>
        </is>
      </c>
      <c r="D694" t="n">
        <v>13.5598</v>
      </c>
      <c r="E694" t="n">
        <v>7.37</v>
      </c>
      <c r="F694" t="n">
        <v>4.17</v>
      </c>
      <c r="G694" t="n">
        <v>35.72</v>
      </c>
      <c r="H694" t="n">
        <v>0.59</v>
      </c>
      <c r="I694" t="n">
        <v>7</v>
      </c>
      <c r="J694" t="n">
        <v>279.11</v>
      </c>
      <c r="K694" t="n">
        <v>59.89</v>
      </c>
      <c r="L694" t="n">
        <v>9.25</v>
      </c>
      <c r="M694" t="n">
        <v>5</v>
      </c>
      <c r="N694" t="n">
        <v>74.98</v>
      </c>
      <c r="O694" t="n">
        <v>34658.27</v>
      </c>
      <c r="P694" t="n">
        <v>66.02</v>
      </c>
      <c r="Q694" t="n">
        <v>203.56</v>
      </c>
      <c r="R694" t="n">
        <v>18.06</v>
      </c>
      <c r="S694" t="n">
        <v>13.05</v>
      </c>
      <c r="T694" t="n">
        <v>2198.38</v>
      </c>
      <c r="U694" t="n">
        <v>0.72</v>
      </c>
      <c r="V694" t="n">
        <v>0.9</v>
      </c>
      <c r="W694" t="n">
        <v>0.06</v>
      </c>
      <c r="X694" t="n">
        <v>0.13</v>
      </c>
      <c r="Y694" t="n">
        <v>1</v>
      </c>
      <c r="Z694" t="n">
        <v>10</v>
      </c>
    </row>
    <row r="695">
      <c r="A695" t="n">
        <v>34</v>
      </c>
      <c r="B695" t="n">
        <v>135</v>
      </c>
      <c r="C695" t="inlineStr">
        <is>
          <t xml:space="preserve">CONCLUIDO	</t>
        </is>
      </c>
      <c r="D695" t="n">
        <v>13.7023</v>
      </c>
      <c r="E695" t="n">
        <v>7.3</v>
      </c>
      <c r="F695" t="n">
        <v>4.14</v>
      </c>
      <c r="G695" t="n">
        <v>41.42</v>
      </c>
      <c r="H695" t="n">
        <v>0.6</v>
      </c>
      <c r="I695" t="n">
        <v>6</v>
      </c>
      <c r="J695" t="n">
        <v>279.61</v>
      </c>
      <c r="K695" t="n">
        <v>59.89</v>
      </c>
      <c r="L695" t="n">
        <v>9.5</v>
      </c>
      <c r="M695" t="n">
        <v>4</v>
      </c>
      <c r="N695" t="n">
        <v>75.22</v>
      </c>
      <c r="O695" t="n">
        <v>34718.84</v>
      </c>
      <c r="P695" t="n">
        <v>65.45</v>
      </c>
      <c r="Q695" t="n">
        <v>203.56</v>
      </c>
      <c r="R695" t="n">
        <v>17.18</v>
      </c>
      <c r="S695" t="n">
        <v>13.05</v>
      </c>
      <c r="T695" t="n">
        <v>1762.89</v>
      </c>
      <c r="U695" t="n">
        <v>0.76</v>
      </c>
      <c r="V695" t="n">
        <v>0.9</v>
      </c>
      <c r="W695" t="n">
        <v>0.06</v>
      </c>
      <c r="X695" t="n">
        <v>0.1</v>
      </c>
      <c r="Y695" t="n">
        <v>1</v>
      </c>
      <c r="Z695" t="n">
        <v>10</v>
      </c>
    </row>
    <row r="696">
      <c r="A696" t="n">
        <v>35</v>
      </c>
      <c r="B696" t="n">
        <v>135</v>
      </c>
      <c r="C696" t="inlineStr">
        <is>
          <t xml:space="preserve">CONCLUIDO	</t>
        </is>
      </c>
      <c r="D696" t="n">
        <v>13.7112</v>
      </c>
      <c r="E696" t="n">
        <v>7.29</v>
      </c>
      <c r="F696" t="n">
        <v>4.14</v>
      </c>
      <c r="G696" t="n">
        <v>41.37</v>
      </c>
      <c r="H696" t="n">
        <v>0.62</v>
      </c>
      <c r="I696" t="n">
        <v>6</v>
      </c>
      <c r="J696" t="n">
        <v>280.1</v>
      </c>
      <c r="K696" t="n">
        <v>59.89</v>
      </c>
      <c r="L696" t="n">
        <v>9.75</v>
      </c>
      <c r="M696" t="n">
        <v>4</v>
      </c>
      <c r="N696" t="n">
        <v>75.45999999999999</v>
      </c>
      <c r="O696" t="n">
        <v>34779.51</v>
      </c>
      <c r="P696" t="n">
        <v>65.33</v>
      </c>
      <c r="Q696" t="n">
        <v>203.56</v>
      </c>
      <c r="R696" t="n">
        <v>17.04</v>
      </c>
      <c r="S696" t="n">
        <v>13.05</v>
      </c>
      <c r="T696" t="n">
        <v>1694.04</v>
      </c>
      <c r="U696" t="n">
        <v>0.77</v>
      </c>
      <c r="V696" t="n">
        <v>0.9</v>
      </c>
      <c r="W696" t="n">
        <v>0.06</v>
      </c>
      <c r="X696" t="n">
        <v>0.1</v>
      </c>
      <c r="Y696" t="n">
        <v>1</v>
      </c>
      <c r="Z696" t="n">
        <v>10</v>
      </c>
    </row>
    <row r="697">
      <c r="A697" t="n">
        <v>36</v>
      </c>
      <c r="B697" t="n">
        <v>135</v>
      </c>
      <c r="C697" t="inlineStr">
        <is>
          <t xml:space="preserve">CONCLUIDO	</t>
        </is>
      </c>
      <c r="D697" t="n">
        <v>13.7059</v>
      </c>
      <c r="E697" t="n">
        <v>7.3</v>
      </c>
      <c r="F697" t="n">
        <v>4.14</v>
      </c>
      <c r="G697" t="n">
        <v>41.4</v>
      </c>
      <c r="H697" t="n">
        <v>0.63</v>
      </c>
      <c r="I697" t="n">
        <v>6</v>
      </c>
      <c r="J697" t="n">
        <v>280.59</v>
      </c>
      <c r="K697" t="n">
        <v>59.89</v>
      </c>
      <c r="L697" t="n">
        <v>10</v>
      </c>
      <c r="M697" t="n">
        <v>4</v>
      </c>
      <c r="N697" t="n">
        <v>75.7</v>
      </c>
      <c r="O697" t="n">
        <v>34840.27</v>
      </c>
      <c r="P697" t="n">
        <v>65.48999999999999</v>
      </c>
      <c r="Q697" t="n">
        <v>203.56</v>
      </c>
      <c r="R697" t="n">
        <v>17.12</v>
      </c>
      <c r="S697" t="n">
        <v>13.05</v>
      </c>
      <c r="T697" t="n">
        <v>1733.59</v>
      </c>
      <c r="U697" t="n">
        <v>0.76</v>
      </c>
      <c r="V697" t="n">
        <v>0.9</v>
      </c>
      <c r="W697" t="n">
        <v>0.06</v>
      </c>
      <c r="X697" t="n">
        <v>0.1</v>
      </c>
      <c r="Y697" t="n">
        <v>1</v>
      </c>
      <c r="Z697" t="n">
        <v>10</v>
      </c>
    </row>
    <row r="698">
      <c r="A698" t="n">
        <v>37</v>
      </c>
      <c r="B698" t="n">
        <v>135</v>
      </c>
      <c r="C698" t="inlineStr">
        <is>
          <t xml:space="preserve">CONCLUIDO	</t>
        </is>
      </c>
      <c r="D698" t="n">
        <v>13.7091</v>
      </c>
      <c r="E698" t="n">
        <v>7.29</v>
      </c>
      <c r="F698" t="n">
        <v>4.14</v>
      </c>
      <c r="G698" t="n">
        <v>41.38</v>
      </c>
      <c r="H698" t="n">
        <v>0.65</v>
      </c>
      <c r="I698" t="n">
        <v>6</v>
      </c>
      <c r="J698" t="n">
        <v>281.08</v>
      </c>
      <c r="K698" t="n">
        <v>59.89</v>
      </c>
      <c r="L698" t="n">
        <v>10.25</v>
      </c>
      <c r="M698" t="n">
        <v>4</v>
      </c>
      <c r="N698" t="n">
        <v>75.95</v>
      </c>
      <c r="O698" t="n">
        <v>34901.13</v>
      </c>
      <c r="P698" t="n">
        <v>65.44</v>
      </c>
      <c r="Q698" t="n">
        <v>203.56</v>
      </c>
      <c r="R698" t="n">
        <v>17.05</v>
      </c>
      <c r="S698" t="n">
        <v>13.05</v>
      </c>
      <c r="T698" t="n">
        <v>1702.04</v>
      </c>
      <c r="U698" t="n">
        <v>0.77</v>
      </c>
      <c r="V698" t="n">
        <v>0.9</v>
      </c>
      <c r="W698" t="n">
        <v>0.06</v>
      </c>
      <c r="X698" t="n">
        <v>0.1</v>
      </c>
      <c r="Y698" t="n">
        <v>1</v>
      </c>
      <c r="Z698" t="n">
        <v>10</v>
      </c>
    </row>
    <row r="699">
      <c r="A699" t="n">
        <v>38</v>
      </c>
      <c r="B699" t="n">
        <v>135</v>
      </c>
      <c r="C699" t="inlineStr">
        <is>
          <t xml:space="preserve">CONCLUIDO	</t>
        </is>
      </c>
      <c r="D699" t="n">
        <v>13.7127</v>
      </c>
      <c r="E699" t="n">
        <v>7.29</v>
      </c>
      <c r="F699" t="n">
        <v>4.14</v>
      </c>
      <c r="G699" t="n">
        <v>41.36</v>
      </c>
      <c r="H699" t="n">
        <v>0.66</v>
      </c>
      <c r="I699" t="n">
        <v>6</v>
      </c>
      <c r="J699" t="n">
        <v>281.58</v>
      </c>
      <c r="K699" t="n">
        <v>59.89</v>
      </c>
      <c r="L699" t="n">
        <v>10.5</v>
      </c>
      <c r="M699" t="n">
        <v>4</v>
      </c>
      <c r="N699" t="n">
        <v>76.19</v>
      </c>
      <c r="O699" t="n">
        <v>34962.08</v>
      </c>
      <c r="P699" t="n">
        <v>65.34999999999999</v>
      </c>
      <c r="Q699" t="n">
        <v>203.57</v>
      </c>
      <c r="R699" t="n">
        <v>16.92</v>
      </c>
      <c r="S699" t="n">
        <v>13.05</v>
      </c>
      <c r="T699" t="n">
        <v>1632.6</v>
      </c>
      <c r="U699" t="n">
        <v>0.77</v>
      </c>
      <c r="V699" t="n">
        <v>0.9</v>
      </c>
      <c r="W699" t="n">
        <v>0.07000000000000001</v>
      </c>
      <c r="X699" t="n">
        <v>0.1</v>
      </c>
      <c r="Y699" t="n">
        <v>1</v>
      </c>
      <c r="Z699" t="n">
        <v>10</v>
      </c>
    </row>
    <row r="700">
      <c r="A700" t="n">
        <v>39</v>
      </c>
      <c r="B700" t="n">
        <v>135</v>
      </c>
      <c r="C700" t="inlineStr">
        <is>
          <t xml:space="preserve">CONCLUIDO	</t>
        </is>
      </c>
      <c r="D700" t="n">
        <v>13.7457</v>
      </c>
      <c r="E700" t="n">
        <v>7.28</v>
      </c>
      <c r="F700" t="n">
        <v>4.12</v>
      </c>
      <c r="G700" t="n">
        <v>41.19</v>
      </c>
      <c r="H700" t="n">
        <v>0.68</v>
      </c>
      <c r="I700" t="n">
        <v>6</v>
      </c>
      <c r="J700" t="n">
        <v>282.07</v>
      </c>
      <c r="K700" t="n">
        <v>59.89</v>
      </c>
      <c r="L700" t="n">
        <v>10.75</v>
      </c>
      <c r="M700" t="n">
        <v>4</v>
      </c>
      <c r="N700" t="n">
        <v>76.44</v>
      </c>
      <c r="O700" t="n">
        <v>35023.13</v>
      </c>
      <c r="P700" t="n">
        <v>64.78</v>
      </c>
      <c r="Q700" t="n">
        <v>203.56</v>
      </c>
      <c r="R700" t="n">
        <v>16.41</v>
      </c>
      <c r="S700" t="n">
        <v>13.05</v>
      </c>
      <c r="T700" t="n">
        <v>1378.93</v>
      </c>
      <c r="U700" t="n">
        <v>0.8</v>
      </c>
      <c r="V700" t="n">
        <v>0.91</v>
      </c>
      <c r="W700" t="n">
        <v>0.06</v>
      </c>
      <c r="X700" t="n">
        <v>0.08</v>
      </c>
      <c r="Y700" t="n">
        <v>1</v>
      </c>
      <c r="Z700" t="n">
        <v>10</v>
      </c>
    </row>
    <row r="701">
      <c r="A701" t="n">
        <v>40</v>
      </c>
      <c r="B701" t="n">
        <v>135</v>
      </c>
      <c r="C701" t="inlineStr">
        <is>
          <t xml:space="preserve">CONCLUIDO	</t>
        </is>
      </c>
      <c r="D701" t="n">
        <v>13.7185</v>
      </c>
      <c r="E701" t="n">
        <v>7.29</v>
      </c>
      <c r="F701" t="n">
        <v>4.13</v>
      </c>
      <c r="G701" t="n">
        <v>41.33</v>
      </c>
      <c r="H701" t="n">
        <v>0.6899999999999999</v>
      </c>
      <c r="I701" t="n">
        <v>6</v>
      </c>
      <c r="J701" t="n">
        <v>282.57</v>
      </c>
      <c r="K701" t="n">
        <v>59.89</v>
      </c>
      <c r="L701" t="n">
        <v>11</v>
      </c>
      <c r="M701" t="n">
        <v>4</v>
      </c>
      <c r="N701" t="n">
        <v>76.68000000000001</v>
      </c>
      <c r="O701" t="n">
        <v>35084.28</v>
      </c>
      <c r="P701" t="n">
        <v>64.79000000000001</v>
      </c>
      <c r="Q701" t="n">
        <v>203.56</v>
      </c>
      <c r="R701" t="n">
        <v>16.95</v>
      </c>
      <c r="S701" t="n">
        <v>13.05</v>
      </c>
      <c r="T701" t="n">
        <v>1650.08</v>
      </c>
      <c r="U701" t="n">
        <v>0.77</v>
      </c>
      <c r="V701" t="n">
        <v>0.9</v>
      </c>
      <c r="W701" t="n">
        <v>0.06</v>
      </c>
      <c r="X701" t="n">
        <v>0.09</v>
      </c>
      <c r="Y701" t="n">
        <v>1</v>
      </c>
      <c r="Z701" t="n">
        <v>10</v>
      </c>
    </row>
    <row r="702">
      <c r="A702" t="n">
        <v>41</v>
      </c>
      <c r="B702" t="n">
        <v>135</v>
      </c>
      <c r="C702" t="inlineStr">
        <is>
          <t xml:space="preserve">CONCLUIDO	</t>
        </is>
      </c>
      <c r="D702" t="n">
        <v>13.6835</v>
      </c>
      <c r="E702" t="n">
        <v>7.31</v>
      </c>
      <c r="F702" t="n">
        <v>4.15</v>
      </c>
      <c r="G702" t="n">
        <v>41.52</v>
      </c>
      <c r="H702" t="n">
        <v>0.71</v>
      </c>
      <c r="I702" t="n">
        <v>6</v>
      </c>
      <c r="J702" t="n">
        <v>283.06</v>
      </c>
      <c r="K702" t="n">
        <v>59.89</v>
      </c>
      <c r="L702" t="n">
        <v>11.25</v>
      </c>
      <c r="M702" t="n">
        <v>4</v>
      </c>
      <c r="N702" t="n">
        <v>76.93000000000001</v>
      </c>
      <c r="O702" t="n">
        <v>35145.53</v>
      </c>
      <c r="P702" t="n">
        <v>64.93000000000001</v>
      </c>
      <c r="Q702" t="n">
        <v>203.56</v>
      </c>
      <c r="R702" t="n">
        <v>17.55</v>
      </c>
      <c r="S702" t="n">
        <v>13.05</v>
      </c>
      <c r="T702" t="n">
        <v>1951.8</v>
      </c>
      <c r="U702" t="n">
        <v>0.74</v>
      </c>
      <c r="V702" t="n">
        <v>0.9</v>
      </c>
      <c r="W702" t="n">
        <v>0.06</v>
      </c>
      <c r="X702" t="n">
        <v>0.11</v>
      </c>
      <c r="Y702" t="n">
        <v>1</v>
      </c>
      <c r="Z702" t="n">
        <v>10</v>
      </c>
    </row>
    <row r="703">
      <c r="A703" t="n">
        <v>42</v>
      </c>
      <c r="B703" t="n">
        <v>135</v>
      </c>
      <c r="C703" t="inlineStr">
        <is>
          <t xml:space="preserve">CONCLUIDO	</t>
        </is>
      </c>
      <c r="D703" t="n">
        <v>13.8414</v>
      </c>
      <c r="E703" t="n">
        <v>7.22</v>
      </c>
      <c r="F703" t="n">
        <v>4.12</v>
      </c>
      <c r="G703" t="n">
        <v>49.43</v>
      </c>
      <c r="H703" t="n">
        <v>0.72</v>
      </c>
      <c r="I703" t="n">
        <v>5</v>
      </c>
      <c r="J703" t="n">
        <v>283.56</v>
      </c>
      <c r="K703" t="n">
        <v>59.89</v>
      </c>
      <c r="L703" t="n">
        <v>11.5</v>
      </c>
      <c r="M703" t="n">
        <v>3</v>
      </c>
      <c r="N703" t="n">
        <v>77.18000000000001</v>
      </c>
      <c r="O703" t="n">
        <v>35206.88</v>
      </c>
      <c r="P703" t="n">
        <v>64.06999999999999</v>
      </c>
      <c r="Q703" t="n">
        <v>203.56</v>
      </c>
      <c r="R703" t="n">
        <v>16.47</v>
      </c>
      <c r="S703" t="n">
        <v>13.05</v>
      </c>
      <c r="T703" t="n">
        <v>1416.04</v>
      </c>
      <c r="U703" t="n">
        <v>0.79</v>
      </c>
      <c r="V703" t="n">
        <v>0.91</v>
      </c>
      <c r="W703" t="n">
        <v>0.06</v>
      </c>
      <c r="X703" t="n">
        <v>0.08</v>
      </c>
      <c r="Y703" t="n">
        <v>1</v>
      </c>
      <c r="Z703" t="n">
        <v>10</v>
      </c>
    </row>
    <row r="704">
      <c r="A704" t="n">
        <v>43</v>
      </c>
      <c r="B704" t="n">
        <v>135</v>
      </c>
      <c r="C704" t="inlineStr">
        <is>
          <t xml:space="preserve">CONCLUIDO	</t>
        </is>
      </c>
      <c r="D704" t="n">
        <v>13.8467</v>
      </c>
      <c r="E704" t="n">
        <v>7.22</v>
      </c>
      <c r="F704" t="n">
        <v>4.12</v>
      </c>
      <c r="G704" t="n">
        <v>49.39</v>
      </c>
      <c r="H704" t="n">
        <v>0.74</v>
      </c>
      <c r="I704" t="n">
        <v>5</v>
      </c>
      <c r="J704" t="n">
        <v>284.06</v>
      </c>
      <c r="K704" t="n">
        <v>59.89</v>
      </c>
      <c r="L704" t="n">
        <v>11.75</v>
      </c>
      <c r="M704" t="n">
        <v>3</v>
      </c>
      <c r="N704" t="n">
        <v>77.42</v>
      </c>
      <c r="O704" t="n">
        <v>35268.32</v>
      </c>
      <c r="P704" t="n">
        <v>64.09999999999999</v>
      </c>
      <c r="Q704" t="n">
        <v>203.57</v>
      </c>
      <c r="R704" t="n">
        <v>16.39</v>
      </c>
      <c r="S704" t="n">
        <v>13.05</v>
      </c>
      <c r="T704" t="n">
        <v>1375.87</v>
      </c>
      <c r="U704" t="n">
        <v>0.8</v>
      </c>
      <c r="V704" t="n">
        <v>0.91</v>
      </c>
      <c r="W704" t="n">
        <v>0.06</v>
      </c>
      <c r="X704" t="n">
        <v>0.08</v>
      </c>
      <c r="Y704" t="n">
        <v>1</v>
      </c>
      <c r="Z704" t="n">
        <v>10</v>
      </c>
    </row>
    <row r="705">
      <c r="A705" t="n">
        <v>44</v>
      </c>
      <c r="B705" t="n">
        <v>135</v>
      </c>
      <c r="C705" t="inlineStr">
        <is>
          <t xml:space="preserve">CONCLUIDO	</t>
        </is>
      </c>
      <c r="D705" t="n">
        <v>13.8297</v>
      </c>
      <c r="E705" t="n">
        <v>7.23</v>
      </c>
      <c r="F705" t="n">
        <v>4.12</v>
      </c>
      <c r="G705" t="n">
        <v>49.5</v>
      </c>
      <c r="H705" t="n">
        <v>0.75</v>
      </c>
      <c r="I705" t="n">
        <v>5</v>
      </c>
      <c r="J705" t="n">
        <v>284.56</v>
      </c>
      <c r="K705" t="n">
        <v>59.89</v>
      </c>
      <c r="L705" t="n">
        <v>12</v>
      </c>
      <c r="M705" t="n">
        <v>3</v>
      </c>
      <c r="N705" t="n">
        <v>77.67</v>
      </c>
      <c r="O705" t="n">
        <v>35329.87</v>
      </c>
      <c r="P705" t="n">
        <v>64.29000000000001</v>
      </c>
      <c r="Q705" t="n">
        <v>203.56</v>
      </c>
      <c r="R705" t="n">
        <v>16.65</v>
      </c>
      <c r="S705" t="n">
        <v>13.05</v>
      </c>
      <c r="T705" t="n">
        <v>1506.62</v>
      </c>
      <c r="U705" t="n">
        <v>0.78</v>
      </c>
      <c r="V705" t="n">
        <v>0.91</v>
      </c>
      <c r="W705" t="n">
        <v>0.06</v>
      </c>
      <c r="X705" t="n">
        <v>0.08</v>
      </c>
      <c r="Y705" t="n">
        <v>1</v>
      </c>
      <c r="Z705" t="n">
        <v>10</v>
      </c>
    </row>
    <row r="706">
      <c r="A706" t="n">
        <v>45</v>
      </c>
      <c r="B706" t="n">
        <v>135</v>
      </c>
      <c r="C706" t="inlineStr">
        <is>
          <t xml:space="preserve">CONCLUIDO	</t>
        </is>
      </c>
      <c r="D706" t="n">
        <v>13.8424</v>
      </c>
      <c r="E706" t="n">
        <v>7.22</v>
      </c>
      <c r="F706" t="n">
        <v>4.12</v>
      </c>
      <c r="G706" t="n">
        <v>49.42</v>
      </c>
      <c r="H706" t="n">
        <v>0.77</v>
      </c>
      <c r="I706" t="n">
        <v>5</v>
      </c>
      <c r="J706" t="n">
        <v>285.06</v>
      </c>
      <c r="K706" t="n">
        <v>59.89</v>
      </c>
      <c r="L706" t="n">
        <v>12.25</v>
      </c>
      <c r="M706" t="n">
        <v>3</v>
      </c>
      <c r="N706" t="n">
        <v>77.92</v>
      </c>
      <c r="O706" t="n">
        <v>35391.51</v>
      </c>
      <c r="P706" t="n">
        <v>64.34999999999999</v>
      </c>
      <c r="Q706" t="n">
        <v>203.56</v>
      </c>
      <c r="R706" t="n">
        <v>16.42</v>
      </c>
      <c r="S706" t="n">
        <v>13.05</v>
      </c>
      <c r="T706" t="n">
        <v>1390.38</v>
      </c>
      <c r="U706" t="n">
        <v>0.79</v>
      </c>
      <c r="V706" t="n">
        <v>0.91</v>
      </c>
      <c r="W706" t="n">
        <v>0.06</v>
      </c>
      <c r="X706" t="n">
        <v>0.08</v>
      </c>
      <c r="Y706" t="n">
        <v>1</v>
      </c>
      <c r="Z706" t="n">
        <v>10</v>
      </c>
    </row>
    <row r="707">
      <c r="A707" t="n">
        <v>46</v>
      </c>
      <c r="B707" t="n">
        <v>135</v>
      </c>
      <c r="C707" t="inlineStr">
        <is>
          <t xml:space="preserve">CONCLUIDO	</t>
        </is>
      </c>
      <c r="D707" t="n">
        <v>13.8462</v>
      </c>
      <c r="E707" t="n">
        <v>7.22</v>
      </c>
      <c r="F707" t="n">
        <v>4.12</v>
      </c>
      <c r="G707" t="n">
        <v>49.4</v>
      </c>
      <c r="H707" t="n">
        <v>0.78</v>
      </c>
      <c r="I707" t="n">
        <v>5</v>
      </c>
      <c r="J707" t="n">
        <v>285.56</v>
      </c>
      <c r="K707" t="n">
        <v>59.89</v>
      </c>
      <c r="L707" t="n">
        <v>12.5</v>
      </c>
      <c r="M707" t="n">
        <v>3</v>
      </c>
      <c r="N707" t="n">
        <v>78.17</v>
      </c>
      <c r="O707" t="n">
        <v>35453.26</v>
      </c>
      <c r="P707" t="n">
        <v>64.22</v>
      </c>
      <c r="Q707" t="n">
        <v>203.56</v>
      </c>
      <c r="R707" t="n">
        <v>16.41</v>
      </c>
      <c r="S707" t="n">
        <v>13.05</v>
      </c>
      <c r="T707" t="n">
        <v>1385.22</v>
      </c>
      <c r="U707" t="n">
        <v>0.8</v>
      </c>
      <c r="V707" t="n">
        <v>0.91</v>
      </c>
      <c r="W707" t="n">
        <v>0.06</v>
      </c>
      <c r="X707" t="n">
        <v>0.08</v>
      </c>
      <c r="Y707" t="n">
        <v>1</v>
      </c>
      <c r="Z707" t="n">
        <v>10</v>
      </c>
    </row>
    <row r="708">
      <c r="A708" t="n">
        <v>47</v>
      </c>
      <c r="B708" t="n">
        <v>135</v>
      </c>
      <c r="C708" t="inlineStr">
        <is>
          <t xml:space="preserve">CONCLUIDO	</t>
        </is>
      </c>
      <c r="D708" t="n">
        <v>13.844</v>
      </c>
      <c r="E708" t="n">
        <v>7.22</v>
      </c>
      <c r="F708" t="n">
        <v>4.12</v>
      </c>
      <c r="G708" t="n">
        <v>49.41</v>
      </c>
      <c r="H708" t="n">
        <v>0.79</v>
      </c>
      <c r="I708" t="n">
        <v>5</v>
      </c>
      <c r="J708" t="n">
        <v>286.06</v>
      </c>
      <c r="K708" t="n">
        <v>59.89</v>
      </c>
      <c r="L708" t="n">
        <v>12.75</v>
      </c>
      <c r="M708" t="n">
        <v>3</v>
      </c>
      <c r="N708" t="n">
        <v>78.42</v>
      </c>
      <c r="O708" t="n">
        <v>35515.1</v>
      </c>
      <c r="P708" t="n">
        <v>64.26000000000001</v>
      </c>
      <c r="Q708" t="n">
        <v>203.56</v>
      </c>
      <c r="R708" t="n">
        <v>16.38</v>
      </c>
      <c r="S708" t="n">
        <v>13.05</v>
      </c>
      <c r="T708" t="n">
        <v>1368.57</v>
      </c>
      <c r="U708" t="n">
        <v>0.8</v>
      </c>
      <c r="V708" t="n">
        <v>0.91</v>
      </c>
      <c r="W708" t="n">
        <v>0.06</v>
      </c>
      <c r="X708" t="n">
        <v>0.08</v>
      </c>
      <c r="Y708" t="n">
        <v>1</v>
      </c>
      <c r="Z708" t="n">
        <v>10</v>
      </c>
    </row>
    <row r="709">
      <c r="A709" t="n">
        <v>48</v>
      </c>
      <c r="B709" t="n">
        <v>135</v>
      </c>
      <c r="C709" t="inlineStr">
        <is>
          <t xml:space="preserve">CONCLUIDO	</t>
        </is>
      </c>
      <c r="D709" t="n">
        <v>13.8632</v>
      </c>
      <c r="E709" t="n">
        <v>7.21</v>
      </c>
      <c r="F709" t="n">
        <v>4.11</v>
      </c>
      <c r="G709" t="n">
        <v>49.29</v>
      </c>
      <c r="H709" t="n">
        <v>0.8100000000000001</v>
      </c>
      <c r="I709" t="n">
        <v>5</v>
      </c>
      <c r="J709" t="n">
        <v>286.56</v>
      </c>
      <c r="K709" t="n">
        <v>59.89</v>
      </c>
      <c r="L709" t="n">
        <v>13</v>
      </c>
      <c r="M709" t="n">
        <v>3</v>
      </c>
      <c r="N709" t="n">
        <v>78.68000000000001</v>
      </c>
      <c r="O709" t="n">
        <v>35577.18</v>
      </c>
      <c r="P709" t="n">
        <v>63.97</v>
      </c>
      <c r="Q709" t="n">
        <v>203.56</v>
      </c>
      <c r="R709" t="n">
        <v>15.99</v>
      </c>
      <c r="S709" t="n">
        <v>13.05</v>
      </c>
      <c r="T709" t="n">
        <v>1175.57</v>
      </c>
      <c r="U709" t="n">
        <v>0.82</v>
      </c>
      <c r="V709" t="n">
        <v>0.91</v>
      </c>
      <c r="W709" t="n">
        <v>0.06</v>
      </c>
      <c r="X709" t="n">
        <v>0.07000000000000001</v>
      </c>
      <c r="Y709" t="n">
        <v>1</v>
      </c>
      <c r="Z709" t="n">
        <v>10</v>
      </c>
    </row>
    <row r="710">
      <c r="A710" t="n">
        <v>49</v>
      </c>
      <c r="B710" t="n">
        <v>135</v>
      </c>
      <c r="C710" t="inlineStr">
        <is>
          <t xml:space="preserve">CONCLUIDO	</t>
        </is>
      </c>
      <c r="D710" t="n">
        <v>13.8728</v>
      </c>
      <c r="E710" t="n">
        <v>7.21</v>
      </c>
      <c r="F710" t="n">
        <v>4.1</v>
      </c>
      <c r="G710" t="n">
        <v>49.23</v>
      </c>
      <c r="H710" t="n">
        <v>0.82</v>
      </c>
      <c r="I710" t="n">
        <v>5</v>
      </c>
      <c r="J710" t="n">
        <v>287.07</v>
      </c>
      <c r="K710" t="n">
        <v>59.89</v>
      </c>
      <c r="L710" t="n">
        <v>13.25</v>
      </c>
      <c r="M710" t="n">
        <v>3</v>
      </c>
      <c r="N710" t="n">
        <v>78.93000000000001</v>
      </c>
      <c r="O710" t="n">
        <v>35639.23</v>
      </c>
      <c r="P710" t="n">
        <v>63.77</v>
      </c>
      <c r="Q710" t="n">
        <v>203.56</v>
      </c>
      <c r="R710" t="n">
        <v>15.97</v>
      </c>
      <c r="S710" t="n">
        <v>13.05</v>
      </c>
      <c r="T710" t="n">
        <v>1166.54</v>
      </c>
      <c r="U710" t="n">
        <v>0.82</v>
      </c>
      <c r="V710" t="n">
        <v>0.91</v>
      </c>
      <c r="W710" t="n">
        <v>0.06</v>
      </c>
      <c r="X710" t="n">
        <v>0.06</v>
      </c>
      <c r="Y710" t="n">
        <v>1</v>
      </c>
      <c r="Z710" t="n">
        <v>10</v>
      </c>
    </row>
    <row r="711">
      <c r="A711" t="n">
        <v>50</v>
      </c>
      <c r="B711" t="n">
        <v>135</v>
      </c>
      <c r="C711" t="inlineStr">
        <is>
          <t xml:space="preserve">CONCLUIDO	</t>
        </is>
      </c>
      <c r="D711" t="n">
        <v>13.8467</v>
      </c>
      <c r="E711" t="n">
        <v>7.22</v>
      </c>
      <c r="F711" t="n">
        <v>4.12</v>
      </c>
      <c r="G711" t="n">
        <v>49.39</v>
      </c>
      <c r="H711" t="n">
        <v>0.84</v>
      </c>
      <c r="I711" t="n">
        <v>5</v>
      </c>
      <c r="J711" t="n">
        <v>287.57</v>
      </c>
      <c r="K711" t="n">
        <v>59.89</v>
      </c>
      <c r="L711" t="n">
        <v>13.5</v>
      </c>
      <c r="M711" t="n">
        <v>3</v>
      </c>
      <c r="N711" t="n">
        <v>79.18000000000001</v>
      </c>
      <c r="O711" t="n">
        <v>35701.38</v>
      </c>
      <c r="P711" t="n">
        <v>63.87</v>
      </c>
      <c r="Q711" t="n">
        <v>203.57</v>
      </c>
      <c r="R711" t="n">
        <v>16.4</v>
      </c>
      <c r="S711" t="n">
        <v>13.05</v>
      </c>
      <c r="T711" t="n">
        <v>1381.03</v>
      </c>
      <c r="U711" t="n">
        <v>0.8</v>
      </c>
      <c r="V711" t="n">
        <v>0.91</v>
      </c>
      <c r="W711" t="n">
        <v>0.06</v>
      </c>
      <c r="X711" t="n">
        <v>0.08</v>
      </c>
      <c r="Y711" t="n">
        <v>1</v>
      </c>
      <c r="Z711" t="n">
        <v>10</v>
      </c>
    </row>
    <row r="712">
      <c r="A712" t="n">
        <v>51</v>
      </c>
      <c r="B712" t="n">
        <v>135</v>
      </c>
      <c r="C712" t="inlineStr">
        <is>
          <t xml:space="preserve">CONCLUIDO	</t>
        </is>
      </c>
      <c r="D712" t="n">
        <v>13.8206</v>
      </c>
      <c r="E712" t="n">
        <v>7.24</v>
      </c>
      <c r="F712" t="n">
        <v>4.13</v>
      </c>
      <c r="G712" t="n">
        <v>49.56</v>
      </c>
      <c r="H712" t="n">
        <v>0.85</v>
      </c>
      <c r="I712" t="n">
        <v>5</v>
      </c>
      <c r="J712" t="n">
        <v>288.08</v>
      </c>
      <c r="K712" t="n">
        <v>59.89</v>
      </c>
      <c r="L712" t="n">
        <v>13.75</v>
      </c>
      <c r="M712" t="n">
        <v>3</v>
      </c>
      <c r="N712" t="n">
        <v>79.44</v>
      </c>
      <c r="O712" t="n">
        <v>35763.64</v>
      </c>
      <c r="P712" t="n">
        <v>63.84</v>
      </c>
      <c r="Q712" t="n">
        <v>203.56</v>
      </c>
      <c r="R712" t="n">
        <v>16.89</v>
      </c>
      <c r="S712" t="n">
        <v>13.05</v>
      </c>
      <c r="T712" t="n">
        <v>1623.21</v>
      </c>
      <c r="U712" t="n">
        <v>0.77</v>
      </c>
      <c r="V712" t="n">
        <v>0.9</v>
      </c>
      <c r="W712" t="n">
        <v>0.06</v>
      </c>
      <c r="X712" t="n">
        <v>0.09</v>
      </c>
      <c r="Y712" t="n">
        <v>1</v>
      </c>
      <c r="Z712" t="n">
        <v>10</v>
      </c>
    </row>
    <row r="713">
      <c r="A713" t="n">
        <v>52</v>
      </c>
      <c r="B713" t="n">
        <v>135</v>
      </c>
      <c r="C713" t="inlineStr">
        <is>
          <t xml:space="preserve">CONCLUIDO	</t>
        </is>
      </c>
      <c r="D713" t="n">
        <v>13.8323</v>
      </c>
      <c r="E713" t="n">
        <v>7.23</v>
      </c>
      <c r="F713" t="n">
        <v>4.12</v>
      </c>
      <c r="G713" t="n">
        <v>49.48</v>
      </c>
      <c r="H713" t="n">
        <v>0.86</v>
      </c>
      <c r="I713" t="n">
        <v>5</v>
      </c>
      <c r="J713" t="n">
        <v>288.58</v>
      </c>
      <c r="K713" t="n">
        <v>59.89</v>
      </c>
      <c r="L713" t="n">
        <v>14</v>
      </c>
      <c r="M713" t="n">
        <v>3</v>
      </c>
      <c r="N713" t="n">
        <v>79.69</v>
      </c>
      <c r="O713" t="n">
        <v>35826</v>
      </c>
      <c r="P713" t="n">
        <v>63.61</v>
      </c>
      <c r="Q713" t="n">
        <v>203.6</v>
      </c>
      <c r="R713" t="n">
        <v>16.6</v>
      </c>
      <c r="S713" t="n">
        <v>13.05</v>
      </c>
      <c r="T713" t="n">
        <v>1481.45</v>
      </c>
      <c r="U713" t="n">
        <v>0.79</v>
      </c>
      <c r="V713" t="n">
        <v>0.91</v>
      </c>
      <c r="W713" t="n">
        <v>0.06</v>
      </c>
      <c r="X713" t="n">
        <v>0.08</v>
      </c>
      <c r="Y713" t="n">
        <v>1</v>
      </c>
      <c r="Z713" t="n">
        <v>10</v>
      </c>
    </row>
    <row r="714">
      <c r="A714" t="n">
        <v>53</v>
      </c>
      <c r="B714" t="n">
        <v>135</v>
      </c>
      <c r="C714" t="inlineStr">
        <is>
          <t xml:space="preserve">CONCLUIDO	</t>
        </is>
      </c>
      <c r="D714" t="n">
        <v>13.8323</v>
      </c>
      <c r="E714" t="n">
        <v>7.23</v>
      </c>
      <c r="F714" t="n">
        <v>4.12</v>
      </c>
      <c r="G714" t="n">
        <v>49.48</v>
      </c>
      <c r="H714" t="n">
        <v>0.88</v>
      </c>
      <c r="I714" t="n">
        <v>5</v>
      </c>
      <c r="J714" t="n">
        <v>289.09</v>
      </c>
      <c r="K714" t="n">
        <v>59.89</v>
      </c>
      <c r="L714" t="n">
        <v>14.25</v>
      </c>
      <c r="M714" t="n">
        <v>3</v>
      </c>
      <c r="N714" t="n">
        <v>79.95</v>
      </c>
      <c r="O714" t="n">
        <v>35888.47</v>
      </c>
      <c r="P714" t="n">
        <v>63.3</v>
      </c>
      <c r="Q714" t="n">
        <v>203.56</v>
      </c>
      <c r="R714" t="n">
        <v>16.67</v>
      </c>
      <c r="S714" t="n">
        <v>13.05</v>
      </c>
      <c r="T714" t="n">
        <v>1515.42</v>
      </c>
      <c r="U714" t="n">
        <v>0.78</v>
      </c>
      <c r="V714" t="n">
        <v>0.91</v>
      </c>
      <c r="W714" t="n">
        <v>0.06</v>
      </c>
      <c r="X714" t="n">
        <v>0.08</v>
      </c>
      <c r="Y714" t="n">
        <v>1</v>
      </c>
      <c r="Z714" t="n">
        <v>10</v>
      </c>
    </row>
    <row r="715">
      <c r="A715" t="n">
        <v>54</v>
      </c>
      <c r="B715" t="n">
        <v>135</v>
      </c>
      <c r="C715" t="inlineStr">
        <is>
          <t xml:space="preserve">CONCLUIDO	</t>
        </is>
      </c>
      <c r="D715" t="n">
        <v>13.8206</v>
      </c>
      <c r="E715" t="n">
        <v>7.24</v>
      </c>
      <c r="F715" t="n">
        <v>4.13</v>
      </c>
      <c r="G715" t="n">
        <v>49.56</v>
      </c>
      <c r="H715" t="n">
        <v>0.89</v>
      </c>
      <c r="I715" t="n">
        <v>5</v>
      </c>
      <c r="J715" t="n">
        <v>289.6</v>
      </c>
      <c r="K715" t="n">
        <v>59.89</v>
      </c>
      <c r="L715" t="n">
        <v>14.5</v>
      </c>
      <c r="M715" t="n">
        <v>3</v>
      </c>
      <c r="N715" t="n">
        <v>80.20999999999999</v>
      </c>
      <c r="O715" t="n">
        <v>35951.04</v>
      </c>
      <c r="P715" t="n">
        <v>63.16</v>
      </c>
      <c r="Q715" t="n">
        <v>203.58</v>
      </c>
      <c r="R715" t="n">
        <v>16.83</v>
      </c>
      <c r="S715" t="n">
        <v>13.05</v>
      </c>
      <c r="T715" t="n">
        <v>1597.19</v>
      </c>
      <c r="U715" t="n">
        <v>0.78</v>
      </c>
      <c r="V715" t="n">
        <v>0.9</v>
      </c>
      <c r="W715" t="n">
        <v>0.06</v>
      </c>
      <c r="X715" t="n">
        <v>0.09</v>
      </c>
      <c r="Y715" t="n">
        <v>1</v>
      </c>
      <c r="Z715" t="n">
        <v>10</v>
      </c>
    </row>
    <row r="716">
      <c r="A716" t="n">
        <v>55</v>
      </c>
      <c r="B716" t="n">
        <v>135</v>
      </c>
      <c r="C716" t="inlineStr">
        <is>
          <t xml:space="preserve">CONCLUIDO	</t>
        </is>
      </c>
      <c r="D716" t="n">
        <v>13.8329</v>
      </c>
      <c r="E716" t="n">
        <v>7.23</v>
      </c>
      <c r="F716" t="n">
        <v>4.12</v>
      </c>
      <c r="G716" t="n">
        <v>49.48</v>
      </c>
      <c r="H716" t="n">
        <v>0.91</v>
      </c>
      <c r="I716" t="n">
        <v>5</v>
      </c>
      <c r="J716" t="n">
        <v>290.1</v>
      </c>
      <c r="K716" t="n">
        <v>59.89</v>
      </c>
      <c r="L716" t="n">
        <v>14.75</v>
      </c>
      <c r="M716" t="n">
        <v>3</v>
      </c>
      <c r="N716" t="n">
        <v>80.47</v>
      </c>
      <c r="O716" t="n">
        <v>36013.72</v>
      </c>
      <c r="P716" t="n">
        <v>62.91</v>
      </c>
      <c r="Q716" t="n">
        <v>203.56</v>
      </c>
      <c r="R716" t="n">
        <v>16.6</v>
      </c>
      <c r="S716" t="n">
        <v>13.05</v>
      </c>
      <c r="T716" t="n">
        <v>1480.62</v>
      </c>
      <c r="U716" t="n">
        <v>0.79</v>
      </c>
      <c r="V716" t="n">
        <v>0.91</v>
      </c>
      <c r="W716" t="n">
        <v>0.06</v>
      </c>
      <c r="X716" t="n">
        <v>0.08</v>
      </c>
      <c r="Y716" t="n">
        <v>1</v>
      </c>
      <c r="Z716" t="n">
        <v>10</v>
      </c>
    </row>
    <row r="717">
      <c r="A717" t="n">
        <v>56</v>
      </c>
      <c r="B717" t="n">
        <v>135</v>
      </c>
      <c r="C717" t="inlineStr">
        <is>
          <t xml:space="preserve">CONCLUIDO	</t>
        </is>
      </c>
      <c r="D717" t="n">
        <v>13.9833</v>
      </c>
      <c r="E717" t="n">
        <v>7.15</v>
      </c>
      <c r="F717" t="n">
        <v>4.1</v>
      </c>
      <c r="G717" t="n">
        <v>61.44</v>
      </c>
      <c r="H717" t="n">
        <v>0.92</v>
      </c>
      <c r="I717" t="n">
        <v>4</v>
      </c>
      <c r="J717" t="n">
        <v>290.61</v>
      </c>
      <c r="K717" t="n">
        <v>59.89</v>
      </c>
      <c r="L717" t="n">
        <v>15</v>
      </c>
      <c r="M717" t="n">
        <v>2</v>
      </c>
      <c r="N717" t="n">
        <v>80.73</v>
      </c>
      <c r="O717" t="n">
        <v>36076.5</v>
      </c>
      <c r="P717" t="n">
        <v>62.26</v>
      </c>
      <c r="Q717" t="n">
        <v>203.56</v>
      </c>
      <c r="R717" t="n">
        <v>15.69</v>
      </c>
      <c r="S717" t="n">
        <v>13.05</v>
      </c>
      <c r="T717" t="n">
        <v>1030.08</v>
      </c>
      <c r="U717" t="n">
        <v>0.83</v>
      </c>
      <c r="V717" t="n">
        <v>0.91</v>
      </c>
      <c r="W717" t="n">
        <v>0.06</v>
      </c>
      <c r="X717" t="n">
        <v>0.06</v>
      </c>
      <c r="Y717" t="n">
        <v>1</v>
      </c>
      <c r="Z717" t="n">
        <v>10</v>
      </c>
    </row>
    <row r="718">
      <c r="A718" t="n">
        <v>57</v>
      </c>
      <c r="B718" t="n">
        <v>135</v>
      </c>
      <c r="C718" t="inlineStr">
        <is>
          <t xml:space="preserve">CONCLUIDO	</t>
        </is>
      </c>
      <c r="D718" t="n">
        <v>14.004</v>
      </c>
      <c r="E718" t="n">
        <v>7.14</v>
      </c>
      <c r="F718" t="n">
        <v>4.09</v>
      </c>
      <c r="G718" t="n">
        <v>61.28</v>
      </c>
      <c r="H718" t="n">
        <v>0.93</v>
      </c>
      <c r="I718" t="n">
        <v>4</v>
      </c>
      <c r="J718" t="n">
        <v>291.12</v>
      </c>
      <c r="K718" t="n">
        <v>59.89</v>
      </c>
      <c r="L718" t="n">
        <v>15.25</v>
      </c>
      <c r="M718" t="n">
        <v>2</v>
      </c>
      <c r="N718" t="n">
        <v>80.98999999999999</v>
      </c>
      <c r="O718" t="n">
        <v>36139.39</v>
      </c>
      <c r="P718" t="n">
        <v>62.07</v>
      </c>
      <c r="Q718" t="n">
        <v>203.56</v>
      </c>
      <c r="R718" t="n">
        <v>15.33</v>
      </c>
      <c r="S718" t="n">
        <v>13.05</v>
      </c>
      <c r="T718" t="n">
        <v>849.08</v>
      </c>
      <c r="U718" t="n">
        <v>0.85</v>
      </c>
      <c r="V718" t="n">
        <v>0.91</v>
      </c>
      <c r="W718" t="n">
        <v>0.06</v>
      </c>
      <c r="X718" t="n">
        <v>0.05</v>
      </c>
      <c r="Y718" t="n">
        <v>1</v>
      </c>
      <c r="Z718" t="n">
        <v>10</v>
      </c>
    </row>
    <row r="719">
      <c r="A719" t="n">
        <v>58</v>
      </c>
      <c r="B719" t="n">
        <v>135</v>
      </c>
      <c r="C719" t="inlineStr">
        <is>
          <t xml:space="preserve">CONCLUIDO	</t>
        </is>
      </c>
      <c r="D719" t="n">
        <v>14.0078</v>
      </c>
      <c r="E719" t="n">
        <v>7.14</v>
      </c>
      <c r="F719" t="n">
        <v>4.08</v>
      </c>
      <c r="G719" t="n">
        <v>61.25</v>
      </c>
      <c r="H719" t="n">
        <v>0.95</v>
      </c>
      <c r="I719" t="n">
        <v>4</v>
      </c>
      <c r="J719" t="n">
        <v>291.63</v>
      </c>
      <c r="K719" t="n">
        <v>59.89</v>
      </c>
      <c r="L719" t="n">
        <v>15.5</v>
      </c>
      <c r="M719" t="n">
        <v>2</v>
      </c>
      <c r="N719" t="n">
        <v>81.25</v>
      </c>
      <c r="O719" t="n">
        <v>36202.38</v>
      </c>
      <c r="P719" t="n">
        <v>62.01</v>
      </c>
      <c r="Q719" t="n">
        <v>203.56</v>
      </c>
      <c r="R719" t="n">
        <v>15.35</v>
      </c>
      <c r="S719" t="n">
        <v>13.05</v>
      </c>
      <c r="T719" t="n">
        <v>857.53</v>
      </c>
      <c r="U719" t="n">
        <v>0.85</v>
      </c>
      <c r="V719" t="n">
        <v>0.91</v>
      </c>
      <c r="W719" t="n">
        <v>0.06</v>
      </c>
      <c r="X719" t="n">
        <v>0.04</v>
      </c>
      <c r="Y719" t="n">
        <v>1</v>
      </c>
      <c r="Z719" t="n">
        <v>10</v>
      </c>
    </row>
    <row r="720">
      <c r="A720" t="n">
        <v>59</v>
      </c>
      <c r="B720" t="n">
        <v>135</v>
      </c>
      <c r="C720" t="inlineStr">
        <is>
          <t xml:space="preserve">CONCLUIDO	</t>
        </is>
      </c>
      <c r="D720" t="n">
        <v>13.9936</v>
      </c>
      <c r="E720" t="n">
        <v>7.15</v>
      </c>
      <c r="F720" t="n">
        <v>4.09</v>
      </c>
      <c r="G720" t="n">
        <v>61.36</v>
      </c>
      <c r="H720" t="n">
        <v>0.96</v>
      </c>
      <c r="I720" t="n">
        <v>4</v>
      </c>
      <c r="J720" t="n">
        <v>292.15</v>
      </c>
      <c r="K720" t="n">
        <v>59.89</v>
      </c>
      <c r="L720" t="n">
        <v>15.75</v>
      </c>
      <c r="M720" t="n">
        <v>2</v>
      </c>
      <c r="N720" t="n">
        <v>81.51000000000001</v>
      </c>
      <c r="O720" t="n">
        <v>36265.48</v>
      </c>
      <c r="P720" t="n">
        <v>62.07</v>
      </c>
      <c r="Q720" t="n">
        <v>203.56</v>
      </c>
      <c r="R720" t="n">
        <v>15.58</v>
      </c>
      <c r="S720" t="n">
        <v>13.05</v>
      </c>
      <c r="T720" t="n">
        <v>976.91</v>
      </c>
      <c r="U720" t="n">
        <v>0.84</v>
      </c>
      <c r="V720" t="n">
        <v>0.91</v>
      </c>
      <c r="W720" t="n">
        <v>0.06</v>
      </c>
      <c r="X720" t="n">
        <v>0.05</v>
      </c>
      <c r="Y720" t="n">
        <v>1</v>
      </c>
      <c r="Z720" t="n">
        <v>10</v>
      </c>
    </row>
    <row r="721">
      <c r="A721" t="n">
        <v>60</v>
      </c>
      <c r="B721" t="n">
        <v>135</v>
      </c>
      <c r="C721" t="inlineStr">
        <is>
          <t xml:space="preserve">CONCLUIDO	</t>
        </is>
      </c>
      <c r="D721" t="n">
        <v>13.9762</v>
      </c>
      <c r="E721" t="n">
        <v>7.16</v>
      </c>
      <c r="F721" t="n">
        <v>4.1</v>
      </c>
      <c r="G721" t="n">
        <v>61.5</v>
      </c>
      <c r="H721" t="n">
        <v>0.97</v>
      </c>
      <c r="I721" t="n">
        <v>4</v>
      </c>
      <c r="J721" t="n">
        <v>292.66</v>
      </c>
      <c r="K721" t="n">
        <v>59.89</v>
      </c>
      <c r="L721" t="n">
        <v>16</v>
      </c>
      <c r="M721" t="n">
        <v>2</v>
      </c>
      <c r="N721" t="n">
        <v>81.77</v>
      </c>
      <c r="O721" t="n">
        <v>36328.69</v>
      </c>
      <c r="P721" t="n">
        <v>62.19</v>
      </c>
      <c r="Q721" t="n">
        <v>203.56</v>
      </c>
      <c r="R721" t="n">
        <v>15.95</v>
      </c>
      <c r="S721" t="n">
        <v>13.05</v>
      </c>
      <c r="T721" t="n">
        <v>1158.56</v>
      </c>
      <c r="U721" t="n">
        <v>0.82</v>
      </c>
      <c r="V721" t="n">
        <v>0.91</v>
      </c>
      <c r="W721" t="n">
        <v>0.06</v>
      </c>
      <c r="X721" t="n">
        <v>0.06</v>
      </c>
      <c r="Y721" t="n">
        <v>1</v>
      </c>
      <c r="Z721" t="n">
        <v>10</v>
      </c>
    </row>
    <row r="722">
      <c r="A722" t="n">
        <v>61</v>
      </c>
      <c r="B722" t="n">
        <v>135</v>
      </c>
      <c r="C722" t="inlineStr">
        <is>
          <t xml:space="preserve">CONCLUIDO	</t>
        </is>
      </c>
      <c r="D722" t="n">
        <v>13.9784</v>
      </c>
      <c r="E722" t="n">
        <v>7.15</v>
      </c>
      <c r="F722" t="n">
        <v>4.1</v>
      </c>
      <c r="G722" t="n">
        <v>61.48</v>
      </c>
      <c r="H722" t="n">
        <v>0.99</v>
      </c>
      <c r="I722" t="n">
        <v>4</v>
      </c>
      <c r="J722" t="n">
        <v>293.17</v>
      </c>
      <c r="K722" t="n">
        <v>59.89</v>
      </c>
      <c r="L722" t="n">
        <v>16.25</v>
      </c>
      <c r="M722" t="n">
        <v>2</v>
      </c>
      <c r="N722" t="n">
        <v>82.03</v>
      </c>
      <c r="O722" t="n">
        <v>36392.01</v>
      </c>
      <c r="P722" t="n">
        <v>62.13</v>
      </c>
      <c r="Q722" t="n">
        <v>203.56</v>
      </c>
      <c r="R722" t="n">
        <v>15.85</v>
      </c>
      <c r="S722" t="n">
        <v>13.05</v>
      </c>
      <c r="T722" t="n">
        <v>1107.71</v>
      </c>
      <c r="U722" t="n">
        <v>0.82</v>
      </c>
      <c r="V722" t="n">
        <v>0.91</v>
      </c>
      <c r="W722" t="n">
        <v>0.06</v>
      </c>
      <c r="X722" t="n">
        <v>0.06</v>
      </c>
      <c r="Y722" t="n">
        <v>1</v>
      </c>
      <c r="Z722" t="n">
        <v>10</v>
      </c>
    </row>
    <row r="723">
      <c r="A723" t="n">
        <v>62</v>
      </c>
      <c r="B723" t="n">
        <v>135</v>
      </c>
      <c r="C723" t="inlineStr">
        <is>
          <t xml:space="preserve">CONCLUIDO	</t>
        </is>
      </c>
      <c r="D723" t="n">
        <v>13.9773</v>
      </c>
      <c r="E723" t="n">
        <v>7.15</v>
      </c>
      <c r="F723" t="n">
        <v>4.1</v>
      </c>
      <c r="G723" t="n">
        <v>61.49</v>
      </c>
      <c r="H723" t="n">
        <v>1</v>
      </c>
      <c r="I723" t="n">
        <v>4</v>
      </c>
      <c r="J723" t="n">
        <v>293.69</v>
      </c>
      <c r="K723" t="n">
        <v>59.89</v>
      </c>
      <c r="L723" t="n">
        <v>16.5</v>
      </c>
      <c r="M723" t="n">
        <v>2</v>
      </c>
      <c r="N723" t="n">
        <v>82.3</v>
      </c>
      <c r="O723" t="n">
        <v>36455.44</v>
      </c>
      <c r="P723" t="n">
        <v>62.06</v>
      </c>
      <c r="Q723" t="n">
        <v>203.56</v>
      </c>
      <c r="R723" t="n">
        <v>15.87</v>
      </c>
      <c r="S723" t="n">
        <v>13.05</v>
      </c>
      <c r="T723" t="n">
        <v>1117.93</v>
      </c>
      <c r="U723" t="n">
        <v>0.82</v>
      </c>
      <c r="V723" t="n">
        <v>0.91</v>
      </c>
      <c r="W723" t="n">
        <v>0.06</v>
      </c>
      <c r="X723" t="n">
        <v>0.06</v>
      </c>
      <c r="Y723" t="n">
        <v>1</v>
      </c>
      <c r="Z723" t="n">
        <v>10</v>
      </c>
    </row>
    <row r="724">
      <c r="A724" t="n">
        <v>63</v>
      </c>
      <c r="B724" t="n">
        <v>135</v>
      </c>
      <c r="C724" t="inlineStr">
        <is>
          <t xml:space="preserve">CONCLUIDO	</t>
        </is>
      </c>
      <c r="D724" t="n">
        <v>13.9773</v>
      </c>
      <c r="E724" t="n">
        <v>7.15</v>
      </c>
      <c r="F724" t="n">
        <v>4.1</v>
      </c>
      <c r="G724" t="n">
        <v>61.49</v>
      </c>
      <c r="H724" t="n">
        <v>1.01</v>
      </c>
      <c r="I724" t="n">
        <v>4</v>
      </c>
      <c r="J724" t="n">
        <v>294.2</v>
      </c>
      <c r="K724" t="n">
        <v>59.89</v>
      </c>
      <c r="L724" t="n">
        <v>16.75</v>
      </c>
      <c r="M724" t="n">
        <v>2</v>
      </c>
      <c r="N724" t="n">
        <v>82.56</v>
      </c>
      <c r="O724" t="n">
        <v>36518.97</v>
      </c>
      <c r="P724" t="n">
        <v>61.96</v>
      </c>
      <c r="Q724" t="n">
        <v>203.56</v>
      </c>
      <c r="R724" t="n">
        <v>15.88</v>
      </c>
      <c r="S724" t="n">
        <v>13.05</v>
      </c>
      <c r="T724" t="n">
        <v>1125.64</v>
      </c>
      <c r="U724" t="n">
        <v>0.82</v>
      </c>
      <c r="V724" t="n">
        <v>0.91</v>
      </c>
      <c r="W724" t="n">
        <v>0.06</v>
      </c>
      <c r="X724" t="n">
        <v>0.06</v>
      </c>
      <c r="Y724" t="n">
        <v>1</v>
      </c>
      <c r="Z724" t="n">
        <v>10</v>
      </c>
    </row>
    <row r="725">
      <c r="A725" t="n">
        <v>64</v>
      </c>
      <c r="B725" t="n">
        <v>135</v>
      </c>
      <c r="C725" t="inlineStr">
        <is>
          <t xml:space="preserve">CONCLUIDO	</t>
        </is>
      </c>
      <c r="D725" t="n">
        <v>13.9741</v>
      </c>
      <c r="E725" t="n">
        <v>7.16</v>
      </c>
      <c r="F725" t="n">
        <v>4.1</v>
      </c>
      <c r="G725" t="n">
        <v>61.51</v>
      </c>
      <c r="H725" t="n">
        <v>1.03</v>
      </c>
      <c r="I725" t="n">
        <v>4</v>
      </c>
      <c r="J725" t="n">
        <v>294.72</v>
      </c>
      <c r="K725" t="n">
        <v>59.89</v>
      </c>
      <c r="L725" t="n">
        <v>17</v>
      </c>
      <c r="M725" t="n">
        <v>2</v>
      </c>
      <c r="N725" t="n">
        <v>82.83</v>
      </c>
      <c r="O725" t="n">
        <v>36582.62</v>
      </c>
      <c r="P725" t="n">
        <v>62</v>
      </c>
      <c r="Q725" t="n">
        <v>203.56</v>
      </c>
      <c r="R725" t="n">
        <v>15.89</v>
      </c>
      <c r="S725" t="n">
        <v>13.05</v>
      </c>
      <c r="T725" t="n">
        <v>1132.01</v>
      </c>
      <c r="U725" t="n">
        <v>0.82</v>
      </c>
      <c r="V725" t="n">
        <v>0.91</v>
      </c>
      <c r="W725" t="n">
        <v>0.06</v>
      </c>
      <c r="X725" t="n">
        <v>0.06</v>
      </c>
      <c r="Y725" t="n">
        <v>1</v>
      </c>
      <c r="Z725" t="n">
        <v>10</v>
      </c>
    </row>
    <row r="726">
      <c r="A726" t="n">
        <v>65</v>
      </c>
      <c r="B726" t="n">
        <v>135</v>
      </c>
      <c r="C726" t="inlineStr">
        <is>
          <t xml:space="preserve">CONCLUIDO	</t>
        </is>
      </c>
      <c r="D726" t="n">
        <v>13.9811</v>
      </c>
      <c r="E726" t="n">
        <v>7.15</v>
      </c>
      <c r="F726" t="n">
        <v>4.1</v>
      </c>
      <c r="G726" t="n">
        <v>61.46</v>
      </c>
      <c r="H726" t="n">
        <v>1.04</v>
      </c>
      <c r="I726" t="n">
        <v>4</v>
      </c>
      <c r="J726" t="n">
        <v>295.23</v>
      </c>
      <c r="K726" t="n">
        <v>59.89</v>
      </c>
      <c r="L726" t="n">
        <v>17.25</v>
      </c>
      <c r="M726" t="n">
        <v>2</v>
      </c>
      <c r="N726" t="n">
        <v>83.09999999999999</v>
      </c>
      <c r="O726" t="n">
        <v>36646.38</v>
      </c>
      <c r="P726" t="n">
        <v>61.86</v>
      </c>
      <c r="Q726" t="n">
        <v>203.56</v>
      </c>
      <c r="R726" t="n">
        <v>15.74</v>
      </c>
      <c r="S726" t="n">
        <v>13.05</v>
      </c>
      <c r="T726" t="n">
        <v>1052.94</v>
      </c>
      <c r="U726" t="n">
        <v>0.83</v>
      </c>
      <c r="V726" t="n">
        <v>0.91</v>
      </c>
      <c r="W726" t="n">
        <v>0.06</v>
      </c>
      <c r="X726" t="n">
        <v>0.06</v>
      </c>
      <c r="Y726" t="n">
        <v>1</v>
      </c>
      <c r="Z726" t="n">
        <v>10</v>
      </c>
    </row>
    <row r="727">
      <c r="A727" t="n">
        <v>66</v>
      </c>
      <c r="B727" t="n">
        <v>135</v>
      </c>
      <c r="C727" t="inlineStr">
        <is>
          <t xml:space="preserve">CONCLUIDO	</t>
        </is>
      </c>
      <c r="D727" t="n">
        <v>13.9974</v>
      </c>
      <c r="E727" t="n">
        <v>7.14</v>
      </c>
      <c r="F727" t="n">
        <v>4.09</v>
      </c>
      <c r="G727" t="n">
        <v>61.33</v>
      </c>
      <c r="H727" t="n">
        <v>1.05</v>
      </c>
      <c r="I727" t="n">
        <v>4</v>
      </c>
      <c r="J727" t="n">
        <v>295.75</v>
      </c>
      <c r="K727" t="n">
        <v>59.89</v>
      </c>
      <c r="L727" t="n">
        <v>17.5</v>
      </c>
      <c r="M727" t="n">
        <v>2</v>
      </c>
      <c r="N727" t="n">
        <v>83.36</v>
      </c>
      <c r="O727" t="n">
        <v>36710.24</v>
      </c>
      <c r="P727" t="n">
        <v>61.61</v>
      </c>
      <c r="Q727" t="n">
        <v>203.56</v>
      </c>
      <c r="R727" t="n">
        <v>15.44</v>
      </c>
      <c r="S727" t="n">
        <v>13.05</v>
      </c>
      <c r="T727" t="n">
        <v>904.51</v>
      </c>
      <c r="U727" t="n">
        <v>0.85</v>
      </c>
      <c r="V727" t="n">
        <v>0.91</v>
      </c>
      <c r="W727" t="n">
        <v>0.06</v>
      </c>
      <c r="X727" t="n">
        <v>0.05</v>
      </c>
      <c r="Y727" t="n">
        <v>1</v>
      </c>
      <c r="Z727" t="n">
        <v>10</v>
      </c>
    </row>
    <row r="728">
      <c r="A728" t="n">
        <v>67</v>
      </c>
      <c r="B728" t="n">
        <v>135</v>
      </c>
      <c r="C728" t="inlineStr">
        <is>
          <t xml:space="preserve">CONCLUIDO	</t>
        </is>
      </c>
      <c r="D728" t="n">
        <v>13.9996</v>
      </c>
      <c r="E728" t="n">
        <v>7.14</v>
      </c>
      <c r="F728" t="n">
        <v>4.09</v>
      </c>
      <c r="G728" t="n">
        <v>61.32</v>
      </c>
      <c r="H728" t="n">
        <v>1.07</v>
      </c>
      <c r="I728" t="n">
        <v>4</v>
      </c>
      <c r="J728" t="n">
        <v>296.27</v>
      </c>
      <c r="K728" t="n">
        <v>59.89</v>
      </c>
      <c r="L728" t="n">
        <v>17.75</v>
      </c>
      <c r="M728" t="n">
        <v>2</v>
      </c>
      <c r="N728" t="n">
        <v>83.63</v>
      </c>
      <c r="O728" t="n">
        <v>36774.22</v>
      </c>
      <c r="P728" t="n">
        <v>61.45</v>
      </c>
      <c r="Q728" t="n">
        <v>203.56</v>
      </c>
      <c r="R728" t="n">
        <v>15.5</v>
      </c>
      <c r="S728" t="n">
        <v>13.05</v>
      </c>
      <c r="T728" t="n">
        <v>937.37</v>
      </c>
      <c r="U728" t="n">
        <v>0.84</v>
      </c>
      <c r="V728" t="n">
        <v>0.91</v>
      </c>
      <c r="W728" t="n">
        <v>0.06</v>
      </c>
      <c r="X728" t="n">
        <v>0.05</v>
      </c>
      <c r="Y728" t="n">
        <v>1</v>
      </c>
      <c r="Z728" t="n">
        <v>10</v>
      </c>
    </row>
    <row r="729">
      <c r="A729" t="n">
        <v>68</v>
      </c>
      <c r="B729" t="n">
        <v>135</v>
      </c>
      <c r="C729" t="inlineStr">
        <is>
          <t xml:space="preserve">CONCLUIDO	</t>
        </is>
      </c>
      <c r="D729" t="n">
        <v>13.9849</v>
      </c>
      <c r="E729" t="n">
        <v>7.15</v>
      </c>
      <c r="F729" t="n">
        <v>4.1</v>
      </c>
      <c r="G729" t="n">
        <v>61.43</v>
      </c>
      <c r="H729" t="n">
        <v>1.08</v>
      </c>
      <c r="I729" t="n">
        <v>4</v>
      </c>
      <c r="J729" t="n">
        <v>296.79</v>
      </c>
      <c r="K729" t="n">
        <v>59.89</v>
      </c>
      <c r="L729" t="n">
        <v>18</v>
      </c>
      <c r="M729" t="n">
        <v>2</v>
      </c>
      <c r="N729" t="n">
        <v>83.90000000000001</v>
      </c>
      <c r="O729" t="n">
        <v>36838.32</v>
      </c>
      <c r="P729" t="n">
        <v>61.48</v>
      </c>
      <c r="Q729" t="n">
        <v>203.59</v>
      </c>
      <c r="R729" t="n">
        <v>15.74</v>
      </c>
      <c r="S729" t="n">
        <v>13.05</v>
      </c>
      <c r="T729" t="n">
        <v>1056.11</v>
      </c>
      <c r="U729" t="n">
        <v>0.83</v>
      </c>
      <c r="V729" t="n">
        <v>0.91</v>
      </c>
      <c r="W729" t="n">
        <v>0.06</v>
      </c>
      <c r="X729" t="n">
        <v>0.05</v>
      </c>
      <c r="Y729" t="n">
        <v>1</v>
      </c>
      <c r="Z729" t="n">
        <v>10</v>
      </c>
    </row>
    <row r="730">
      <c r="A730" t="n">
        <v>69</v>
      </c>
      <c r="B730" t="n">
        <v>135</v>
      </c>
      <c r="C730" t="inlineStr">
        <is>
          <t xml:space="preserve">CONCLUIDO	</t>
        </is>
      </c>
      <c r="D730" t="n">
        <v>13.9697</v>
      </c>
      <c r="E730" t="n">
        <v>7.16</v>
      </c>
      <c r="F730" t="n">
        <v>4.1</v>
      </c>
      <c r="G730" t="n">
        <v>61.55</v>
      </c>
      <c r="H730" t="n">
        <v>1.09</v>
      </c>
      <c r="I730" t="n">
        <v>4</v>
      </c>
      <c r="J730" t="n">
        <v>297.31</v>
      </c>
      <c r="K730" t="n">
        <v>59.89</v>
      </c>
      <c r="L730" t="n">
        <v>18.25</v>
      </c>
      <c r="M730" t="n">
        <v>2</v>
      </c>
      <c r="N730" t="n">
        <v>84.17</v>
      </c>
      <c r="O730" t="n">
        <v>36902.52</v>
      </c>
      <c r="P730" t="n">
        <v>61.69</v>
      </c>
      <c r="Q730" t="n">
        <v>203.56</v>
      </c>
      <c r="R730" t="n">
        <v>16.04</v>
      </c>
      <c r="S730" t="n">
        <v>13.05</v>
      </c>
      <c r="T730" t="n">
        <v>1205.15</v>
      </c>
      <c r="U730" t="n">
        <v>0.8100000000000001</v>
      </c>
      <c r="V730" t="n">
        <v>0.91</v>
      </c>
      <c r="W730" t="n">
        <v>0.06</v>
      </c>
      <c r="X730" t="n">
        <v>0.06</v>
      </c>
      <c r="Y730" t="n">
        <v>1</v>
      </c>
      <c r="Z730" t="n">
        <v>10</v>
      </c>
    </row>
    <row r="731">
      <c r="A731" t="n">
        <v>70</v>
      </c>
      <c r="B731" t="n">
        <v>135</v>
      </c>
      <c r="C731" t="inlineStr">
        <is>
          <t xml:space="preserve">CONCLUIDO	</t>
        </is>
      </c>
      <c r="D731" t="n">
        <v>13.9692</v>
      </c>
      <c r="E731" t="n">
        <v>7.16</v>
      </c>
      <c r="F731" t="n">
        <v>4.1</v>
      </c>
      <c r="G731" t="n">
        <v>61.55</v>
      </c>
      <c r="H731" t="n">
        <v>1.11</v>
      </c>
      <c r="I731" t="n">
        <v>4</v>
      </c>
      <c r="J731" t="n">
        <v>297.83</v>
      </c>
      <c r="K731" t="n">
        <v>59.89</v>
      </c>
      <c r="L731" t="n">
        <v>18.5</v>
      </c>
      <c r="M731" t="n">
        <v>2</v>
      </c>
      <c r="N731" t="n">
        <v>84.45</v>
      </c>
      <c r="O731" t="n">
        <v>36966.84</v>
      </c>
      <c r="P731" t="n">
        <v>61.44</v>
      </c>
      <c r="Q731" t="n">
        <v>203.56</v>
      </c>
      <c r="R731" t="n">
        <v>16</v>
      </c>
      <c r="S731" t="n">
        <v>13.05</v>
      </c>
      <c r="T731" t="n">
        <v>1185.48</v>
      </c>
      <c r="U731" t="n">
        <v>0.82</v>
      </c>
      <c r="V731" t="n">
        <v>0.91</v>
      </c>
      <c r="W731" t="n">
        <v>0.06</v>
      </c>
      <c r="X731" t="n">
        <v>0.06</v>
      </c>
      <c r="Y731" t="n">
        <v>1</v>
      </c>
      <c r="Z731" t="n">
        <v>10</v>
      </c>
    </row>
    <row r="732">
      <c r="A732" t="n">
        <v>71</v>
      </c>
      <c r="B732" t="n">
        <v>135</v>
      </c>
      <c r="C732" t="inlineStr">
        <is>
          <t xml:space="preserve">CONCLUIDO	</t>
        </is>
      </c>
      <c r="D732" t="n">
        <v>13.9692</v>
      </c>
      <c r="E732" t="n">
        <v>7.16</v>
      </c>
      <c r="F732" t="n">
        <v>4.1</v>
      </c>
      <c r="G732" t="n">
        <v>61.55</v>
      </c>
      <c r="H732" t="n">
        <v>1.12</v>
      </c>
      <c r="I732" t="n">
        <v>4</v>
      </c>
      <c r="J732" t="n">
        <v>298.35</v>
      </c>
      <c r="K732" t="n">
        <v>59.89</v>
      </c>
      <c r="L732" t="n">
        <v>18.75</v>
      </c>
      <c r="M732" t="n">
        <v>2</v>
      </c>
      <c r="N732" t="n">
        <v>84.72</v>
      </c>
      <c r="O732" t="n">
        <v>37031.27</v>
      </c>
      <c r="P732" t="n">
        <v>61.23</v>
      </c>
      <c r="Q732" t="n">
        <v>203.56</v>
      </c>
      <c r="R732" t="n">
        <v>16.02</v>
      </c>
      <c r="S732" t="n">
        <v>13.05</v>
      </c>
      <c r="T732" t="n">
        <v>1194.95</v>
      </c>
      <c r="U732" t="n">
        <v>0.8100000000000001</v>
      </c>
      <c r="V732" t="n">
        <v>0.91</v>
      </c>
      <c r="W732" t="n">
        <v>0.06</v>
      </c>
      <c r="X732" t="n">
        <v>0.06</v>
      </c>
      <c r="Y732" t="n">
        <v>1</v>
      </c>
      <c r="Z732" t="n">
        <v>10</v>
      </c>
    </row>
    <row r="733">
      <c r="A733" t="n">
        <v>72</v>
      </c>
      <c r="B733" t="n">
        <v>135</v>
      </c>
      <c r="C733" t="inlineStr">
        <is>
          <t xml:space="preserve">CONCLUIDO	</t>
        </is>
      </c>
      <c r="D733" t="n">
        <v>13.9735</v>
      </c>
      <c r="E733" t="n">
        <v>7.16</v>
      </c>
      <c r="F733" t="n">
        <v>4.1</v>
      </c>
      <c r="G733" t="n">
        <v>61.52</v>
      </c>
      <c r="H733" t="n">
        <v>1.13</v>
      </c>
      <c r="I733" t="n">
        <v>4</v>
      </c>
      <c r="J733" t="n">
        <v>298.88</v>
      </c>
      <c r="K733" t="n">
        <v>59.89</v>
      </c>
      <c r="L733" t="n">
        <v>19</v>
      </c>
      <c r="M733" t="n">
        <v>2</v>
      </c>
      <c r="N733" t="n">
        <v>84.98999999999999</v>
      </c>
      <c r="O733" t="n">
        <v>37095.82</v>
      </c>
      <c r="P733" t="n">
        <v>61.03</v>
      </c>
      <c r="Q733" t="n">
        <v>203.56</v>
      </c>
      <c r="R733" t="n">
        <v>15.94</v>
      </c>
      <c r="S733" t="n">
        <v>13.05</v>
      </c>
      <c r="T733" t="n">
        <v>1153</v>
      </c>
      <c r="U733" t="n">
        <v>0.82</v>
      </c>
      <c r="V733" t="n">
        <v>0.91</v>
      </c>
      <c r="W733" t="n">
        <v>0.06</v>
      </c>
      <c r="X733" t="n">
        <v>0.06</v>
      </c>
      <c r="Y733" t="n">
        <v>1</v>
      </c>
      <c r="Z733" t="n">
        <v>10</v>
      </c>
    </row>
    <row r="734">
      <c r="A734" t="n">
        <v>73</v>
      </c>
      <c r="B734" t="n">
        <v>135</v>
      </c>
      <c r="C734" t="inlineStr">
        <is>
          <t xml:space="preserve">CONCLUIDO	</t>
        </is>
      </c>
      <c r="D734" t="n">
        <v>13.9697</v>
      </c>
      <c r="E734" t="n">
        <v>7.16</v>
      </c>
      <c r="F734" t="n">
        <v>4.1</v>
      </c>
      <c r="G734" t="n">
        <v>61.55</v>
      </c>
      <c r="H734" t="n">
        <v>1.15</v>
      </c>
      <c r="I734" t="n">
        <v>4</v>
      </c>
      <c r="J734" t="n">
        <v>299.4</v>
      </c>
      <c r="K734" t="n">
        <v>59.89</v>
      </c>
      <c r="L734" t="n">
        <v>19.25</v>
      </c>
      <c r="M734" t="n">
        <v>2</v>
      </c>
      <c r="N734" t="n">
        <v>85.27</v>
      </c>
      <c r="O734" t="n">
        <v>37160.49</v>
      </c>
      <c r="P734" t="n">
        <v>60.81</v>
      </c>
      <c r="Q734" t="n">
        <v>203.56</v>
      </c>
      <c r="R734" t="n">
        <v>16</v>
      </c>
      <c r="S734" t="n">
        <v>13.05</v>
      </c>
      <c r="T734" t="n">
        <v>1182.96</v>
      </c>
      <c r="U734" t="n">
        <v>0.82</v>
      </c>
      <c r="V734" t="n">
        <v>0.91</v>
      </c>
      <c r="W734" t="n">
        <v>0.06</v>
      </c>
      <c r="X734" t="n">
        <v>0.06</v>
      </c>
      <c r="Y734" t="n">
        <v>1</v>
      </c>
      <c r="Z734" t="n">
        <v>10</v>
      </c>
    </row>
    <row r="735">
      <c r="A735" t="n">
        <v>74</v>
      </c>
      <c r="B735" t="n">
        <v>135</v>
      </c>
      <c r="C735" t="inlineStr">
        <is>
          <t xml:space="preserve">CONCLUIDO	</t>
        </is>
      </c>
      <c r="D735" t="n">
        <v>13.9811</v>
      </c>
      <c r="E735" t="n">
        <v>7.15</v>
      </c>
      <c r="F735" t="n">
        <v>4.1</v>
      </c>
      <c r="G735" t="n">
        <v>61.46</v>
      </c>
      <c r="H735" t="n">
        <v>1.16</v>
      </c>
      <c r="I735" t="n">
        <v>4</v>
      </c>
      <c r="J735" t="n">
        <v>299.93</v>
      </c>
      <c r="K735" t="n">
        <v>59.89</v>
      </c>
      <c r="L735" t="n">
        <v>19.5</v>
      </c>
      <c r="M735" t="n">
        <v>2</v>
      </c>
      <c r="N735" t="n">
        <v>85.54000000000001</v>
      </c>
      <c r="O735" t="n">
        <v>37225.39</v>
      </c>
      <c r="P735" t="n">
        <v>60.46</v>
      </c>
      <c r="Q735" t="n">
        <v>203.56</v>
      </c>
      <c r="R735" t="n">
        <v>15.74</v>
      </c>
      <c r="S735" t="n">
        <v>13.05</v>
      </c>
      <c r="T735" t="n">
        <v>1053.47</v>
      </c>
      <c r="U735" t="n">
        <v>0.83</v>
      </c>
      <c r="V735" t="n">
        <v>0.91</v>
      </c>
      <c r="W735" t="n">
        <v>0.06</v>
      </c>
      <c r="X735" t="n">
        <v>0.06</v>
      </c>
      <c r="Y735" t="n">
        <v>1</v>
      </c>
      <c r="Z735" t="n">
        <v>10</v>
      </c>
    </row>
    <row r="736">
      <c r="A736" t="n">
        <v>75</v>
      </c>
      <c r="B736" t="n">
        <v>135</v>
      </c>
      <c r="C736" t="inlineStr">
        <is>
          <t xml:space="preserve">CONCLUIDO	</t>
        </is>
      </c>
      <c r="D736" t="n">
        <v>13.992</v>
      </c>
      <c r="E736" t="n">
        <v>7.15</v>
      </c>
      <c r="F736" t="n">
        <v>4.09</v>
      </c>
      <c r="G736" t="n">
        <v>61.38</v>
      </c>
      <c r="H736" t="n">
        <v>1.17</v>
      </c>
      <c r="I736" t="n">
        <v>4</v>
      </c>
      <c r="J736" t="n">
        <v>300.45</v>
      </c>
      <c r="K736" t="n">
        <v>59.89</v>
      </c>
      <c r="L736" t="n">
        <v>19.75</v>
      </c>
      <c r="M736" t="n">
        <v>2</v>
      </c>
      <c r="N736" t="n">
        <v>85.81999999999999</v>
      </c>
      <c r="O736" t="n">
        <v>37290.29</v>
      </c>
      <c r="P736" t="n">
        <v>60.04</v>
      </c>
      <c r="Q736" t="n">
        <v>203.57</v>
      </c>
      <c r="R736" t="n">
        <v>15.59</v>
      </c>
      <c r="S736" t="n">
        <v>13.05</v>
      </c>
      <c r="T736" t="n">
        <v>978.51</v>
      </c>
      <c r="U736" t="n">
        <v>0.84</v>
      </c>
      <c r="V736" t="n">
        <v>0.91</v>
      </c>
      <c r="W736" t="n">
        <v>0.06</v>
      </c>
      <c r="X736" t="n">
        <v>0.05</v>
      </c>
      <c r="Y736" t="n">
        <v>1</v>
      </c>
      <c r="Z736" t="n">
        <v>10</v>
      </c>
    </row>
    <row r="737">
      <c r="A737" t="n">
        <v>76</v>
      </c>
      <c r="B737" t="n">
        <v>135</v>
      </c>
      <c r="C737" t="inlineStr">
        <is>
          <t xml:space="preserve">CONCLUIDO	</t>
        </is>
      </c>
      <c r="D737" t="n">
        <v>13.9866</v>
      </c>
      <c r="E737" t="n">
        <v>7.15</v>
      </c>
      <c r="F737" t="n">
        <v>4.09</v>
      </c>
      <c r="G737" t="n">
        <v>61.42</v>
      </c>
      <c r="H737" t="n">
        <v>1.18</v>
      </c>
      <c r="I737" t="n">
        <v>4</v>
      </c>
      <c r="J737" t="n">
        <v>300.98</v>
      </c>
      <c r="K737" t="n">
        <v>59.89</v>
      </c>
      <c r="L737" t="n">
        <v>20</v>
      </c>
      <c r="M737" t="n">
        <v>2</v>
      </c>
      <c r="N737" t="n">
        <v>86.09</v>
      </c>
      <c r="O737" t="n">
        <v>37355.31</v>
      </c>
      <c r="P737" t="n">
        <v>59.75</v>
      </c>
      <c r="Q737" t="n">
        <v>203.56</v>
      </c>
      <c r="R737" t="n">
        <v>15.72</v>
      </c>
      <c r="S737" t="n">
        <v>13.05</v>
      </c>
      <c r="T737" t="n">
        <v>1044.36</v>
      </c>
      <c r="U737" t="n">
        <v>0.83</v>
      </c>
      <c r="V737" t="n">
        <v>0.91</v>
      </c>
      <c r="W737" t="n">
        <v>0.06</v>
      </c>
      <c r="X737" t="n">
        <v>0.05</v>
      </c>
      <c r="Y737" t="n">
        <v>1</v>
      </c>
      <c r="Z737" t="n">
        <v>10</v>
      </c>
    </row>
    <row r="738">
      <c r="A738" t="n">
        <v>77</v>
      </c>
      <c r="B738" t="n">
        <v>135</v>
      </c>
      <c r="C738" t="inlineStr">
        <is>
          <t xml:space="preserve">CONCLUIDO	</t>
        </is>
      </c>
      <c r="D738" t="n">
        <v>13.9697</v>
      </c>
      <c r="E738" t="n">
        <v>7.16</v>
      </c>
      <c r="F738" t="n">
        <v>4.1</v>
      </c>
      <c r="G738" t="n">
        <v>61.55</v>
      </c>
      <c r="H738" t="n">
        <v>1.2</v>
      </c>
      <c r="I738" t="n">
        <v>4</v>
      </c>
      <c r="J738" t="n">
        <v>301.51</v>
      </c>
      <c r="K738" t="n">
        <v>59.89</v>
      </c>
      <c r="L738" t="n">
        <v>20.25</v>
      </c>
      <c r="M738" t="n">
        <v>2</v>
      </c>
      <c r="N738" t="n">
        <v>86.37</v>
      </c>
      <c r="O738" t="n">
        <v>37420.44</v>
      </c>
      <c r="P738" t="n">
        <v>59.53</v>
      </c>
      <c r="Q738" t="n">
        <v>203.56</v>
      </c>
      <c r="R738" t="n">
        <v>16.04</v>
      </c>
      <c r="S738" t="n">
        <v>13.05</v>
      </c>
      <c r="T738" t="n">
        <v>1203.55</v>
      </c>
      <c r="U738" t="n">
        <v>0.8100000000000001</v>
      </c>
      <c r="V738" t="n">
        <v>0.91</v>
      </c>
      <c r="W738" t="n">
        <v>0.06</v>
      </c>
      <c r="X738" t="n">
        <v>0.06</v>
      </c>
      <c r="Y738" t="n">
        <v>1</v>
      </c>
      <c r="Z738" t="n">
        <v>10</v>
      </c>
    </row>
    <row r="739">
      <c r="A739" t="n">
        <v>78</v>
      </c>
      <c r="B739" t="n">
        <v>135</v>
      </c>
      <c r="C739" t="inlineStr">
        <is>
          <t xml:space="preserve">CONCLUIDO	</t>
        </is>
      </c>
      <c r="D739" t="n">
        <v>13.9638</v>
      </c>
      <c r="E739" t="n">
        <v>7.16</v>
      </c>
      <c r="F739" t="n">
        <v>4.11</v>
      </c>
      <c r="G739" t="n">
        <v>61.59</v>
      </c>
      <c r="H739" t="n">
        <v>1.21</v>
      </c>
      <c r="I739" t="n">
        <v>4</v>
      </c>
      <c r="J739" t="n">
        <v>302.04</v>
      </c>
      <c r="K739" t="n">
        <v>59.89</v>
      </c>
      <c r="L739" t="n">
        <v>20.5</v>
      </c>
      <c r="M739" t="n">
        <v>2</v>
      </c>
      <c r="N739" t="n">
        <v>86.65000000000001</v>
      </c>
      <c r="O739" t="n">
        <v>37485.7</v>
      </c>
      <c r="P739" t="n">
        <v>59.37</v>
      </c>
      <c r="Q739" t="n">
        <v>203.56</v>
      </c>
      <c r="R739" t="n">
        <v>16.12</v>
      </c>
      <c r="S739" t="n">
        <v>13.05</v>
      </c>
      <c r="T739" t="n">
        <v>1245.64</v>
      </c>
      <c r="U739" t="n">
        <v>0.8100000000000001</v>
      </c>
      <c r="V739" t="n">
        <v>0.91</v>
      </c>
      <c r="W739" t="n">
        <v>0.06</v>
      </c>
      <c r="X739" t="n">
        <v>0.07000000000000001</v>
      </c>
      <c r="Y739" t="n">
        <v>1</v>
      </c>
      <c r="Z739" t="n">
        <v>10</v>
      </c>
    </row>
    <row r="740">
      <c r="A740" t="n">
        <v>79</v>
      </c>
      <c r="B740" t="n">
        <v>135</v>
      </c>
      <c r="C740" t="inlineStr">
        <is>
          <t xml:space="preserve">CONCLUIDO	</t>
        </is>
      </c>
      <c r="D740" t="n">
        <v>13.9638</v>
      </c>
      <c r="E740" t="n">
        <v>7.16</v>
      </c>
      <c r="F740" t="n">
        <v>4.11</v>
      </c>
      <c r="G740" t="n">
        <v>61.59</v>
      </c>
      <c r="H740" t="n">
        <v>1.22</v>
      </c>
      <c r="I740" t="n">
        <v>4</v>
      </c>
      <c r="J740" t="n">
        <v>302.57</v>
      </c>
      <c r="K740" t="n">
        <v>59.89</v>
      </c>
      <c r="L740" t="n">
        <v>20.75</v>
      </c>
      <c r="M740" t="n">
        <v>2</v>
      </c>
      <c r="N740" t="n">
        <v>86.93000000000001</v>
      </c>
      <c r="O740" t="n">
        <v>37551.07</v>
      </c>
      <c r="P740" t="n">
        <v>59.14</v>
      </c>
      <c r="Q740" t="n">
        <v>203.56</v>
      </c>
      <c r="R740" t="n">
        <v>16.13</v>
      </c>
      <c r="S740" t="n">
        <v>13.05</v>
      </c>
      <c r="T740" t="n">
        <v>1248.84</v>
      </c>
      <c r="U740" t="n">
        <v>0.8100000000000001</v>
      </c>
      <c r="V740" t="n">
        <v>0.91</v>
      </c>
      <c r="W740" t="n">
        <v>0.06</v>
      </c>
      <c r="X740" t="n">
        <v>0.07000000000000001</v>
      </c>
      <c r="Y740" t="n">
        <v>1</v>
      </c>
      <c r="Z740" t="n">
        <v>10</v>
      </c>
    </row>
    <row r="741">
      <c r="A741" t="n">
        <v>80</v>
      </c>
      <c r="B741" t="n">
        <v>135</v>
      </c>
      <c r="C741" t="inlineStr">
        <is>
          <t xml:space="preserve">CONCLUIDO	</t>
        </is>
      </c>
      <c r="D741" t="n">
        <v>14.116</v>
      </c>
      <c r="E741" t="n">
        <v>7.08</v>
      </c>
      <c r="F741" t="n">
        <v>4.08</v>
      </c>
      <c r="G741" t="n">
        <v>81.59</v>
      </c>
      <c r="H741" t="n">
        <v>1.23</v>
      </c>
      <c r="I741" t="n">
        <v>3</v>
      </c>
      <c r="J741" t="n">
        <v>303.1</v>
      </c>
      <c r="K741" t="n">
        <v>59.89</v>
      </c>
      <c r="L741" t="n">
        <v>21</v>
      </c>
      <c r="M741" t="n">
        <v>1</v>
      </c>
      <c r="N741" t="n">
        <v>87.20999999999999</v>
      </c>
      <c r="O741" t="n">
        <v>37616.56</v>
      </c>
      <c r="P741" t="n">
        <v>58.47</v>
      </c>
      <c r="Q741" t="n">
        <v>203.58</v>
      </c>
      <c r="R741" t="n">
        <v>15.21</v>
      </c>
      <c r="S741" t="n">
        <v>13.05</v>
      </c>
      <c r="T741" t="n">
        <v>794.6</v>
      </c>
      <c r="U741" t="n">
        <v>0.86</v>
      </c>
      <c r="V741" t="n">
        <v>0.92</v>
      </c>
      <c r="W741" t="n">
        <v>0.06</v>
      </c>
      <c r="X741" t="n">
        <v>0.04</v>
      </c>
      <c r="Y741" t="n">
        <v>1</v>
      </c>
      <c r="Z741" t="n">
        <v>10</v>
      </c>
    </row>
    <row r="742">
      <c r="A742" t="n">
        <v>81</v>
      </c>
      <c r="B742" t="n">
        <v>135</v>
      </c>
      <c r="C742" t="inlineStr">
        <is>
          <t xml:space="preserve">CONCLUIDO	</t>
        </is>
      </c>
      <c r="D742" t="n">
        <v>14.1265</v>
      </c>
      <c r="E742" t="n">
        <v>7.08</v>
      </c>
      <c r="F742" t="n">
        <v>4.07</v>
      </c>
      <c r="G742" t="n">
        <v>81.48</v>
      </c>
      <c r="H742" t="n">
        <v>1.25</v>
      </c>
      <c r="I742" t="n">
        <v>3</v>
      </c>
      <c r="J742" t="n">
        <v>303.63</v>
      </c>
      <c r="K742" t="n">
        <v>59.89</v>
      </c>
      <c r="L742" t="n">
        <v>21.25</v>
      </c>
      <c r="M742" t="n">
        <v>1</v>
      </c>
      <c r="N742" t="n">
        <v>87.48999999999999</v>
      </c>
      <c r="O742" t="n">
        <v>37682.17</v>
      </c>
      <c r="P742" t="n">
        <v>58.56</v>
      </c>
      <c r="Q742" t="n">
        <v>203.56</v>
      </c>
      <c r="R742" t="n">
        <v>15.03</v>
      </c>
      <c r="S742" t="n">
        <v>13.05</v>
      </c>
      <c r="T742" t="n">
        <v>703.54</v>
      </c>
      <c r="U742" t="n">
        <v>0.87</v>
      </c>
      <c r="V742" t="n">
        <v>0.92</v>
      </c>
      <c r="W742" t="n">
        <v>0.06</v>
      </c>
      <c r="X742" t="n">
        <v>0.03</v>
      </c>
      <c r="Y742" t="n">
        <v>1</v>
      </c>
      <c r="Z742" t="n">
        <v>10</v>
      </c>
    </row>
    <row r="743">
      <c r="A743" t="n">
        <v>82</v>
      </c>
      <c r="B743" t="n">
        <v>135</v>
      </c>
      <c r="C743" t="inlineStr">
        <is>
          <t xml:space="preserve">CONCLUIDO	</t>
        </is>
      </c>
      <c r="D743" t="n">
        <v>14.1348</v>
      </c>
      <c r="E743" t="n">
        <v>7.07</v>
      </c>
      <c r="F743" t="n">
        <v>4.07</v>
      </c>
      <c r="G743" t="n">
        <v>81.40000000000001</v>
      </c>
      <c r="H743" t="n">
        <v>1.26</v>
      </c>
      <c r="I743" t="n">
        <v>3</v>
      </c>
      <c r="J743" t="n">
        <v>304.16</v>
      </c>
      <c r="K743" t="n">
        <v>59.89</v>
      </c>
      <c r="L743" t="n">
        <v>21.5</v>
      </c>
      <c r="M743" t="n">
        <v>1</v>
      </c>
      <c r="N743" t="n">
        <v>87.78</v>
      </c>
      <c r="O743" t="n">
        <v>37747.91</v>
      </c>
      <c r="P743" t="n">
        <v>58.56</v>
      </c>
      <c r="Q743" t="n">
        <v>203.56</v>
      </c>
      <c r="R743" t="n">
        <v>14.89</v>
      </c>
      <c r="S743" t="n">
        <v>13.05</v>
      </c>
      <c r="T743" t="n">
        <v>636.04</v>
      </c>
      <c r="U743" t="n">
        <v>0.88</v>
      </c>
      <c r="V743" t="n">
        <v>0.92</v>
      </c>
      <c r="W743" t="n">
        <v>0.06</v>
      </c>
      <c r="X743" t="n">
        <v>0.03</v>
      </c>
      <c r="Y743" t="n">
        <v>1</v>
      </c>
      <c r="Z743" t="n">
        <v>10</v>
      </c>
    </row>
    <row r="744">
      <c r="A744" t="n">
        <v>83</v>
      </c>
      <c r="B744" t="n">
        <v>135</v>
      </c>
      <c r="C744" t="inlineStr">
        <is>
          <t xml:space="preserve">CONCLUIDO	</t>
        </is>
      </c>
      <c r="D744" t="n">
        <v>14.1393</v>
      </c>
      <c r="E744" t="n">
        <v>7.07</v>
      </c>
      <c r="F744" t="n">
        <v>4.07</v>
      </c>
      <c r="G744" t="n">
        <v>81.36</v>
      </c>
      <c r="H744" t="n">
        <v>1.27</v>
      </c>
      <c r="I744" t="n">
        <v>3</v>
      </c>
      <c r="J744" t="n">
        <v>304.7</v>
      </c>
      <c r="K744" t="n">
        <v>59.89</v>
      </c>
      <c r="L744" t="n">
        <v>21.75</v>
      </c>
      <c r="M744" t="n">
        <v>1</v>
      </c>
      <c r="N744" t="n">
        <v>88.06</v>
      </c>
      <c r="O744" t="n">
        <v>37813.76</v>
      </c>
      <c r="P744" t="n">
        <v>58.62</v>
      </c>
      <c r="Q744" t="n">
        <v>203.56</v>
      </c>
      <c r="R744" t="n">
        <v>14.85</v>
      </c>
      <c r="S744" t="n">
        <v>13.05</v>
      </c>
      <c r="T744" t="n">
        <v>614</v>
      </c>
      <c r="U744" t="n">
        <v>0.88</v>
      </c>
      <c r="V744" t="n">
        <v>0.92</v>
      </c>
      <c r="W744" t="n">
        <v>0.06</v>
      </c>
      <c r="X744" t="n">
        <v>0.03</v>
      </c>
      <c r="Y744" t="n">
        <v>1</v>
      </c>
      <c r="Z744" t="n">
        <v>10</v>
      </c>
    </row>
    <row r="745">
      <c r="A745" t="n">
        <v>84</v>
      </c>
      <c r="B745" t="n">
        <v>135</v>
      </c>
      <c r="C745" t="inlineStr">
        <is>
          <t xml:space="preserve">CONCLUIDO	</t>
        </is>
      </c>
      <c r="D745" t="n">
        <v>14.1371</v>
      </c>
      <c r="E745" t="n">
        <v>7.07</v>
      </c>
      <c r="F745" t="n">
        <v>4.07</v>
      </c>
      <c r="G745" t="n">
        <v>81.38</v>
      </c>
      <c r="H745" t="n">
        <v>1.28</v>
      </c>
      <c r="I745" t="n">
        <v>3</v>
      </c>
      <c r="J745" t="n">
        <v>305.23</v>
      </c>
      <c r="K745" t="n">
        <v>59.89</v>
      </c>
      <c r="L745" t="n">
        <v>22</v>
      </c>
      <c r="M745" t="n">
        <v>1</v>
      </c>
      <c r="N745" t="n">
        <v>88.34999999999999</v>
      </c>
      <c r="O745" t="n">
        <v>37879.74</v>
      </c>
      <c r="P745" t="n">
        <v>58.89</v>
      </c>
      <c r="Q745" t="n">
        <v>203.56</v>
      </c>
      <c r="R745" t="n">
        <v>14.9</v>
      </c>
      <c r="S745" t="n">
        <v>13.05</v>
      </c>
      <c r="T745" t="n">
        <v>641.85</v>
      </c>
      <c r="U745" t="n">
        <v>0.88</v>
      </c>
      <c r="V745" t="n">
        <v>0.92</v>
      </c>
      <c r="W745" t="n">
        <v>0.06</v>
      </c>
      <c r="X745" t="n">
        <v>0.03</v>
      </c>
      <c r="Y745" t="n">
        <v>1</v>
      </c>
      <c r="Z745" t="n">
        <v>10</v>
      </c>
    </row>
    <row r="746">
      <c r="A746" t="n">
        <v>85</v>
      </c>
      <c r="B746" t="n">
        <v>135</v>
      </c>
      <c r="C746" t="inlineStr">
        <is>
          <t xml:space="preserve">CONCLUIDO	</t>
        </is>
      </c>
      <c r="D746" t="n">
        <v>14.1293</v>
      </c>
      <c r="E746" t="n">
        <v>7.08</v>
      </c>
      <c r="F746" t="n">
        <v>4.07</v>
      </c>
      <c r="G746" t="n">
        <v>81.45999999999999</v>
      </c>
      <c r="H746" t="n">
        <v>1.3</v>
      </c>
      <c r="I746" t="n">
        <v>3</v>
      </c>
      <c r="J746" t="n">
        <v>305.77</v>
      </c>
      <c r="K746" t="n">
        <v>59.89</v>
      </c>
      <c r="L746" t="n">
        <v>22.25</v>
      </c>
      <c r="M746" t="n">
        <v>1</v>
      </c>
      <c r="N746" t="n">
        <v>88.63</v>
      </c>
      <c r="O746" t="n">
        <v>37945.85</v>
      </c>
      <c r="P746" t="n">
        <v>59.03</v>
      </c>
      <c r="Q746" t="n">
        <v>203.56</v>
      </c>
      <c r="R746" t="n">
        <v>15.01</v>
      </c>
      <c r="S746" t="n">
        <v>13.05</v>
      </c>
      <c r="T746" t="n">
        <v>696.41</v>
      </c>
      <c r="U746" t="n">
        <v>0.87</v>
      </c>
      <c r="V746" t="n">
        <v>0.92</v>
      </c>
      <c r="W746" t="n">
        <v>0.06</v>
      </c>
      <c r="X746" t="n">
        <v>0.03</v>
      </c>
      <c r="Y746" t="n">
        <v>1</v>
      </c>
      <c r="Z746" t="n">
        <v>10</v>
      </c>
    </row>
    <row r="747">
      <c r="A747" t="n">
        <v>86</v>
      </c>
      <c r="B747" t="n">
        <v>135</v>
      </c>
      <c r="C747" t="inlineStr">
        <is>
          <t xml:space="preserve">CONCLUIDO	</t>
        </is>
      </c>
      <c r="D747" t="n">
        <v>14.1226</v>
      </c>
      <c r="E747" t="n">
        <v>7.08</v>
      </c>
      <c r="F747" t="n">
        <v>4.08</v>
      </c>
      <c r="G747" t="n">
        <v>81.52</v>
      </c>
      <c r="H747" t="n">
        <v>1.31</v>
      </c>
      <c r="I747" t="n">
        <v>3</v>
      </c>
      <c r="J747" t="n">
        <v>306.31</v>
      </c>
      <c r="K747" t="n">
        <v>59.89</v>
      </c>
      <c r="L747" t="n">
        <v>22.5</v>
      </c>
      <c r="M747" t="n">
        <v>1</v>
      </c>
      <c r="N747" t="n">
        <v>88.92</v>
      </c>
      <c r="O747" t="n">
        <v>38012.07</v>
      </c>
      <c r="P747" t="n">
        <v>59.06</v>
      </c>
      <c r="Q747" t="n">
        <v>203.56</v>
      </c>
      <c r="R747" t="n">
        <v>15.16</v>
      </c>
      <c r="S747" t="n">
        <v>13.05</v>
      </c>
      <c r="T747" t="n">
        <v>770.15</v>
      </c>
      <c r="U747" t="n">
        <v>0.86</v>
      </c>
      <c r="V747" t="n">
        <v>0.92</v>
      </c>
      <c r="W747" t="n">
        <v>0.06</v>
      </c>
      <c r="X747" t="n">
        <v>0.04</v>
      </c>
      <c r="Y747" t="n">
        <v>1</v>
      </c>
      <c r="Z747" t="n">
        <v>10</v>
      </c>
    </row>
    <row r="748">
      <c r="A748" t="n">
        <v>87</v>
      </c>
      <c r="B748" t="n">
        <v>135</v>
      </c>
      <c r="C748" t="inlineStr">
        <is>
          <t xml:space="preserve">CONCLUIDO	</t>
        </is>
      </c>
      <c r="D748" t="n">
        <v>14.1127</v>
      </c>
      <c r="E748" t="n">
        <v>7.09</v>
      </c>
      <c r="F748" t="n">
        <v>4.08</v>
      </c>
      <c r="G748" t="n">
        <v>81.62</v>
      </c>
      <c r="H748" t="n">
        <v>1.32</v>
      </c>
      <c r="I748" t="n">
        <v>3</v>
      </c>
      <c r="J748" t="n">
        <v>306.84</v>
      </c>
      <c r="K748" t="n">
        <v>59.89</v>
      </c>
      <c r="L748" t="n">
        <v>22.75</v>
      </c>
      <c r="M748" t="n">
        <v>1</v>
      </c>
      <c r="N748" t="n">
        <v>89.20999999999999</v>
      </c>
      <c r="O748" t="n">
        <v>38078.42</v>
      </c>
      <c r="P748" t="n">
        <v>59.19</v>
      </c>
      <c r="Q748" t="n">
        <v>203.56</v>
      </c>
      <c r="R748" t="n">
        <v>15.33</v>
      </c>
      <c r="S748" t="n">
        <v>13.05</v>
      </c>
      <c r="T748" t="n">
        <v>854.45</v>
      </c>
      <c r="U748" t="n">
        <v>0.85</v>
      </c>
      <c r="V748" t="n">
        <v>0.92</v>
      </c>
      <c r="W748" t="n">
        <v>0.06</v>
      </c>
      <c r="X748" t="n">
        <v>0.04</v>
      </c>
      <c r="Y748" t="n">
        <v>1</v>
      </c>
      <c r="Z748" t="n">
        <v>10</v>
      </c>
    </row>
    <row r="749">
      <c r="A749" t="n">
        <v>88</v>
      </c>
      <c r="B749" t="n">
        <v>135</v>
      </c>
      <c r="C749" t="inlineStr">
        <is>
          <t xml:space="preserve">CONCLUIDO	</t>
        </is>
      </c>
      <c r="D749" t="n">
        <v>14.1176</v>
      </c>
      <c r="E749" t="n">
        <v>7.08</v>
      </c>
      <c r="F749" t="n">
        <v>4.08</v>
      </c>
      <c r="G749" t="n">
        <v>81.56999999999999</v>
      </c>
      <c r="H749" t="n">
        <v>1.33</v>
      </c>
      <c r="I749" t="n">
        <v>3</v>
      </c>
      <c r="J749" t="n">
        <v>307.38</v>
      </c>
      <c r="K749" t="n">
        <v>59.89</v>
      </c>
      <c r="L749" t="n">
        <v>23</v>
      </c>
      <c r="M749" t="n">
        <v>1</v>
      </c>
      <c r="N749" t="n">
        <v>89.5</v>
      </c>
      <c r="O749" t="n">
        <v>38144.9</v>
      </c>
      <c r="P749" t="n">
        <v>59.21</v>
      </c>
      <c r="Q749" t="n">
        <v>203.56</v>
      </c>
      <c r="R749" t="n">
        <v>15.19</v>
      </c>
      <c r="S749" t="n">
        <v>13.05</v>
      </c>
      <c r="T749" t="n">
        <v>787.38</v>
      </c>
      <c r="U749" t="n">
        <v>0.86</v>
      </c>
      <c r="V749" t="n">
        <v>0.92</v>
      </c>
      <c r="W749" t="n">
        <v>0.06</v>
      </c>
      <c r="X749" t="n">
        <v>0.04</v>
      </c>
      <c r="Y749" t="n">
        <v>1</v>
      </c>
      <c r="Z749" t="n">
        <v>10</v>
      </c>
    </row>
    <row r="750">
      <c r="A750" t="n">
        <v>89</v>
      </c>
      <c r="B750" t="n">
        <v>135</v>
      </c>
      <c r="C750" t="inlineStr">
        <is>
          <t xml:space="preserve">CONCLUIDO	</t>
        </is>
      </c>
      <c r="D750" t="n">
        <v>14.1271</v>
      </c>
      <c r="E750" t="n">
        <v>7.08</v>
      </c>
      <c r="F750" t="n">
        <v>4.07</v>
      </c>
      <c r="G750" t="n">
        <v>81.48</v>
      </c>
      <c r="H750" t="n">
        <v>1.35</v>
      </c>
      <c r="I750" t="n">
        <v>3</v>
      </c>
      <c r="J750" t="n">
        <v>307.92</v>
      </c>
      <c r="K750" t="n">
        <v>59.89</v>
      </c>
      <c r="L750" t="n">
        <v>23.25</v>
      </c>
      <c r="M750" t="n">
        <v>1</v>
      </c>
      <c r="N750" t="n">
        <v>89.79000000000001</v>
      </c>
      <c r="O750" t="n">
        <v>38211.5</v>
      </c>
      <c r="P750" t="n">
        <v>59.23</v>
      </c>
      <c r="Q750" t="n">
        <v>203.56</v>
      </c>
      <c r="R750" t="n">
        <v>15.02</v>
      </c>
      <c r="S750" t="n">
        <v>13.05</v>
      </c>
      <c r="T750" t="n">
        <v>699.29</v>
      </c>
      <c r="U750" t="n">
        <v>0.87</v>
      </c>
      <c r="V750" t="n">
        <v>0.92</v>
      </c>
      <c r="W750" t="n">
        <v>0.06</v>
      </c>
      <c r="X750" t="n">
        <v>0.03</v>
      </c>
      <c r="Y750" t="n">
        <v>1</v>
      </c>
      <c r="Z750" t="n">
        <v>10</v>
      </c>
    </row>
    <row r="751">
      <c r="A751" t="n">
        <v>90</v>
      </c>
      <c r="B751" t="n">
        <v>135</v>
      </c>
      <c r="C751" t="inlineStr">
        <is>
          <t xml:space="preserve">CONCLUIDO	</t>
        </is>
      </c>
      <c r="D751" t="n">
        <v>14.1332</v>
      </c>
      <c r="E751" t="n">
        <v>7.08</v>
      </c>
      <c r="F751" t="n">
        <v>4.07</v>
      </c>
      <c r="G751" t="n">
        <v>81.42</v>
      </c>
      <c r="H751" t="n">
        <v>1.36</v>
      </c>
      <c r="I751" t="n">
        <v>3</v>
      </c>
      <c r="J751" t="n">
        <v>308.46</v>
      </c>
      <c r="K751" t="n">
        <v>59.89</v>
      </c>
      <c r="L751" t="n">
        <v>23.5</v>
      </c>
      <c r="M751" t="n">
        <v>1</v>
      </c>
      <c r="N751" t="n">
        <v>90.08</v>
      </c>
      <c r="O751" t="n">
        <v>38278.23</v>
      </c>
      <c r="P751" t="n">
        <v>59.17</v>
      </c>
      <c r="Q751" t="n">
        <v>203.56</v>
      </c>
      <c r="R751" t="n">
        <v>14.91</v>
      </c>
      <c r="S751" t="n">
        <v>13.05</v>
      </c>
      <c r="T751" t="n">
        <v>644.67</v>
      </c>
      <c r="U751" t="n">
        <v>0.88</v>
      </c>
      <c r="V751" t="n">
        <v>0.92</v>
      </c>
      <c r="W751" t="n">
        <v>0.06</v>
      </c>
      <c r="X751" t="n">
        <v>0.03</v>
      </c>
      <c r="Y751" t="n">
        <v>1</v>
      </c>
      <c r="Z751" t="n">
        <v>10</v>
      </c>
    </row>
    <row r="752">
      <c r="A752" t="n">
        <v>91</v>
      </c>
      <c r="B752" t="n">
        <v>135</v>
      </c>
      <c r="C752" t="inlineStr">
        <is>
          <t xml:space="preserve">CONCLUIDO	</t>
        </is>
      </c>
      <c r="D752" t="n">
        <v>14.1354</v>
      </c>
      <c r="E752" t="n">
        <v>7.07</v>
      </c>
      <c r="F752" t="n">
        <v>4.07</v>
      </c>
      <c r="G752" t="n">
        <v>81.39</v>
      </c>
      <c r="H752" t="n">
        <v>1.37</v>
      </c>
      <c r="I752" t="n">
        <v>3</v>
      </c>
      <c r="J752" t="n">
        <v>309.01</v>
      </c>
      <c r="K752" t="n">
        <v>59.89</v>
      </c>
      <c r="L752" t="n">
        <v>23.75</v>
      </c>
      <c r="M752" t="n">
        <v>1</v>
      </c>
      <c r="N752" t="n">
        <v>90.37</v>
      </c>
      <c r="O752" t="n">
        <v>38345.09</v>
      </c>
      <c r="P752" t="n">
        <v>59.13</v>
      </c>
      <c r="Q752" t="n">
        <v>203.56</v>
      </c>
      <c r="R752" t="n">
        <v>14.92</v>
      </c>
      <c r="S752" t="n">
        <v>13.05</v>
      </c>
      <c r="T752" t="n">
        <v>649.86</v>
      </c>
      <c r="U752" t="n">
        <v>0.87</v>
      </c>
      <c r="V752" t="n">
        <v>0.92</v>
      </c>
      <c r="W752" t="n">
        <v>0.06</v>
      </c>
      <c r="X752" t="n">
        <v>0.03</v>
      </c>
      <c r="Y752" t="n">
        <v>1</v>
      </c>
      <c r="Z752" t="n">
        <v>10</v>
      </c>
    </row>
    <row r="753">
      <c r="A753" t="n">
        <v>92</v>
      </c>
      <c r="B753" t="n">
        <v>135</v>
      </c>
      <c r="C753" t="inlineStr">
        <is>
          <t xml:space="preserve">CONCLUIDO	</t>
        </is>
      </c>
      <c r="D753" t="n">
        <v>14.1309</v>
      </c>
      <c r="E753" t="n">
        <v>7.08</v>
      </c>
      <c r="F753" t="n">
        <v>4.07</v>
      </c>
      <c r="G753" t="n">
        <v>81.44</v>
      </c>
      <c r="H753" t="n">
        <v>1.38</v>
      </c>
      <c r="I753" t="n">
        <v>3</v>
      </c>
      <c r="J753" t="n">
        <v>309.55</v>
      </c>
      <c r="K753" t="n">
        <v>59.89</v>
      </c>
      <c r="L753" t="n">
        <v>24</v>
      </c>
      <c r="M753" t="n">
        <v>1</v>
      </c>
      <c r="N753" t="n">
        <v>90.66</v>
      </c>
      <c r="O753" t="n">
        <v>38412.07</v>
      </c>
      <c r="P753" t="n">
        <v>59.11</v>
      </c>
      <c r="Q753" t="n">
        <v>203.56</v>
      </c>
      <c r="R753" t="n">
        <v>14.99</v>
      </c>
      <c r="S753" t="n">
        <v>13.05</v>
      </c>
      <c r="T753" t="n">
        <v>685.34</v>
      </c>
      <c r="U753" t="n">
        <v>0.87</v>
      </c>
      <c r="V753" t="n">
        <v>0.92</v>
      </c>
      <c r="W753" t="n">
        <v>0.06</v>
      </c>
      <c r="X753" t="n">
        <v>0.03</v>
      </c>
      <c r="Y753" t="n">
        <v>1</v>
      </c>
      <c r="Z753" t="n">
        <v>10</v>
      </c>
    </row>
    <row r="754">
      <c r="A754" t="n">
        <v>93</v>
      </c>
      <c r="B754" t="n">
        <v>135</v>
      </c>
      <c r="C754" t="inlineStr">
        <is>
          <t xml:space="preserve">CONCLUIDO	</t>
        </is>
      </c>
      <c r="D754" t="n">
        <v>14.1237</v>
      </c>
      <c r="E754" t="n">
        <v>7.08</v>
      </c>
      <c r="F754" t="n">
        <v>4.08</v>
      </c>
      <c r="G754" t="n">
        <v>81.51000000000001</v>
      </c>
      <c r="H754" t="n">
        <v>1.39</v>
      </c>
      <c r="I754" t="n">
        <v>3</v>
      </c>
      <c r="J754" t="n">
        <v>310.09</v>
      </c>
      <c r="K754" t="n">
        <v>59.89</v>
      </c>
      <c r="L754" t="n">
        <v>24.25</v>
      </c>
      <c r="M754" t="n">
        <v>1</v>
      </c>
      <c r="N754" t="n">
        <v>90.95999999999999</v>
      </c>
      <c r="O754" t="n">
        <v>38479.19</v>
      </c>
      <c r="P754" t="n">
        <v>59.15</v>
      </c>
      <c r="Q754" t="n">
        <v>203.56</v>
      </c>
      <c r="R754" t="n">
        <v>15.12</v>
      </c>
      <c r="S754" t="n">
        <v>13.05</v>
      </c>
      <c r="T754" t="n">
        <v>750.53</v>
      </c>
      <c r="U754" t="n">
        <v>0.86</v>
      </c>
      <c r="V754" t="n">
        <v>0.92</v>
      </c>
      <c r="W754" t="n">
        <v>0.06</v>
      </c>
      <c r="X754" t="n">
        <v>0.04</v>
      </c>
      <c r="Y754" t="n">
        <v>1</v>
      </c>
      <c r="Z754" t="n">
        <v>10</v>
      </c>
    </row>
    <row r="755">
      <c r="A755" t="n">
        <v>94</v>
      </c>
      <c r="B755" t="n">
        <v>135</v>
      </c>
      <c r="C755" t="inlineStr">
        <is>
          <t xml:space="preserve">CONCLUIDO	</t>
        </is>
      </c>
      <c r="D755" t="n">
        <v>14.1149</v>
      </c>
      <c r="E755" t="n">
        <v>7.08</v>
      </c>
      <c r="F755" t="n">
        <v>4.08</v>
      </c>
      <c r="G755" t="n">
        <v>81.59999999999999</v>
      </c>
      <c r="H755" t="n">
        <v>1.41</v>
      </c>
      <c r="I755" t="n">
        <v>3</v>
      </c>
      <c r="J755" t="n">
        <v>310.64</v>
      </c>
      <c r="K755" t="n">
        <v>59.89</v>
      </c>
      <c r="L755" t="n">
        <v>24.5</v>
      </c>
      <c r="M755" t="n">
        <v>1</v>
      </c>
      <c r="N755" t="n">
        <v>91.25</v>
      </c>
      <c r="O755" t="n">
        <v>38546.43</v>
      </c>
      <c r="P755" t="n">
        <v>59.14</v>
      </c>
      <c r="Q755" t="n">
        <v>203.56</v>
      </c>
      <c r="R755" t="n">
        <v>15.28</v>
      </c>
      <c r="S755" t="n">
        <v>13.05</v>
      </c>
      <c r="T755" t="n">
        <v>832.4400000000001</v>
      </c>
      <c r="U755" t="n">
        <v>0.85</v>
      </c>
      <c r="V755" t="n">
        <v>0.92</v>
      </c>
      <c r="W755" t="n">
        <v>0.06</v>
      </c>
      <c r="X755" t="n">
        <v>0.04</v>
      </c>
      <c r="Y755" t="n">
        <v>1</v>
      </c>
      <c r="Z755" t="n">
        <v>10</v>
      </c>
    </row>
    <row r="756">
      <c r="A756" t="n">
        <v>95</v>
      </c>
      <c r="B756" t="n">
        <v>135</v>
      </c>
      <c r="C756" t="inlineStr">
        <is>
          <t xml:space="preserve">CONCLUIDO	</t>
        </is>
      </c>
      <c r="D756" t="n">
        <v>14.1116</v>
      </c>
      <c r="E756" t="n">
        <v>7.09</v>
      </c>
      <c r="F756" t="n">
        <v>4.08</v>
      </c>
      <c r="G756" t="n">
        <v>81.63</v>
      </c>
      <c r="H756" t="n">
        <v>1.42</v>
      </c>
      <c r="I756" t="n">
        <v>3</v>
      </c>
      <c r="J756" t="n">
        <v>311.19</v>
      </c>
      <c r="K756" t="n">
        <v>59.89</v>
      </c>
      <c r="L756" t="n">
        <v>24.75</v>
      </c>
      <c r="M756" t="n">
        <v>1</v>
      </c>
      <c r="N756" t="n">
        <v>91.55</v>
      </c>
      <c r="O756" t="n">
        <v>38613.8</v>
      </c>
      <c r="P756" t="n">
        <v>59.12</v>
      </c>
      <c r="Q756" t="n">
        <v>203.57</v>
      </c>
      <c r="R756" t="n">
        <v>15.3</v>
      </c>
      <c r="S756" t="n">
        <v>13.05</v>
      </c>
      <c r="T756" t="n">
        <v>837.8</v>
      </c>
      <c r="U756" t="n">
        <v>0.85</v>
      </c>
      <c r="V756" t="n">
        <v>0.92</v>
      </c>
      <c r="W756" t="n">
        <v>0.06</v>
      </c>
      <c r="X756" t="n">
        <v>0.04</v>
      </c>
      <c r="Y756" t="n">
        <v>1</v>
      </c>
      <c r="Z756" t="n">
        <v>10</v>
      </c>
    </row>
    <row r="757">
      <c r="A757" t="n">
        <v>96</v>
      </c>
      <c r="B757" t="n">
        <v>135</v>
      </c>
      <c r="C757" t="inlineStr">
        <is>
          <t xml:space="preserve">CONCLUIDO	</t>
        </is>
      </c>
      <c r="D757" t="n">
        <v>14.1215</v>
      </c>
      <c r="E757" t="n">
        <v>7.08</v>
      </c>
      <c r="F757" t="n">
        <v>4.08</v>
      </c>
      <c r="G757" t="n">
        <v>81.53</v>
      </c>
      <c r="H757" t="n">
        <v>1.43</v>
      </c>
      <c r="I757" t="n">
        <v>3</v>
      </c>
      <c r="J757" t="n">
        <v>311.73</v>
      </c>
      <c r="K757" t="n">
        <v>59.89</v>
      </c>
      <c r="L757" t="n">
        <v>25</v>
      </c>
      <c r="M757" t="n">
        <v>1</v>
      </c>
      <c r="N757" t="n">
        <v>91.84999999999999</v>
      </c>
      <c r="O757" t="n">
        <v>38681.31</v>
      </c>
      <c r="P757" t="n">
        <v>58.96</v>
      </c>
      <c r="Q757" t="n">
        <v>203.56</v>
      </c>
      <c r="R757" t="n">
        <v>15.11</v>
      </c>
      <c r="S757" t="n">
        <v>13.05</v>
      </c>
      <c r="T757" t="n">
        <v>743.27</v>
      </c>
      <c r="U757" t="n">
        <v>0.86</v>
      </c>
      <c r="V757" t="n">
        <v>0.92</v>
      </c>
      <c r="W757" t="n">
        <v>0.06</v>
      </c>
      <c r="X757" t="n">
        <v>0.04</v>
      </c>
      <c r="Y757" t="n">
        <v>1</v>
      </c>
      <c r="Z757" t="n">
        <v>10</v>
      </c>
    </row>
    <row r="758">
      <c r="A758" t="n">
        <v>97</v>
      </c>
      <c r="B758" t="n">
        <v>135</v>
      </c>
      <c r="C758" t="inlineStr">
        <is>
          <t xml:space="preserve">CONCLUIDO	</t>
        </is>
      </c>
      <c r="D758" t="n">
        <v>14.1304</v>
      </c>
      <c r="E758" t="n">
        <v>7.08</v>
      </c>
      <c r="F758" t="n">
        <v>4.07</v>
      </c>
      <c r="G758" t="n">
        <v>81.44</v>
      </c>
      <c r="H758" t="n">
        <v>1.44</v>
      </c>
      <c r="I758" t="n">
        <v>3</v>
      </c>
      <c r="J758" t="n">
        <v>312.28</v>
      </c>
      <c r="K758" t="n">
        <v>59.89</v>
      </c>
      <c r="L758" t="n">
        <v>25.25</v>
      </c>
      <c r="M758" t="n">
        <v>1</v>
      </c>
      <c r="N758" t="n">
        <v>92.15000000000001</v>
      </c>
      <c r="O758" t="n">
        <v>38749.07</v>
      </c>
      <c r="P758" t="n">
        <v>58.86</v>
      </c>
      <c r="Q758" t="n">
        <v>203.56</v>
      </c>
      <c r="R758" t="n">
        <v>14.98</v>
      </c>
      <c r="S758" t="n">
        <v>13.05</v>
      </c>
      <c r="T758" t="n">
        <v>678.1</v>
      </c>
      <c r="U758" t="n">
        <v>0.87</v>
      </c>
      <c r="V758" t="n">
        <v>0.92</v>
      </c>
      <c r="W758" t="n">
        <v>0.06</v>
      </c>
      <c r="X758" t="n">
        <v>0.03</v>
      </c>
      <c r="Y758" t="n">
        <v>1</v>
      </c>
      <c r="Z758" t="n">
        <v>10</v>
      </c>
    </row>
    <row r="759">
      <c r="A759" t="n">
        <v>98</v>
      </c>
      <c r="B759" t="n">
        <v>135</v>
      </c>
      <c r="C759" t="inlineStr">
        <is>
          <t xml:space="preserve">CONCLUIDO	</t>
        </is>
      </c>
      <c r="D759" t="n">
        <v>14.1293</v>
      </c>
      <c r="E759" t="n">
        <v>7.08</v>
      </c>
      <c r="F759" t="n">
        <v>4.07</v>
      </c>
      <c r="G759" t="n">
        <v>81.45999999999999</v>
      </c>
      <c r="H759" t="n">
        <v>1.45</v>
      </c>
      <c r="I759" t="n">
        <v>3</v>
      </c>
      <c r="J759" t="n">
        <v>312.83</v>
      </c>
      <c r="K759" t="n">
        <v>59.89</v>
      </c>
      <c r="L759" t="n">
        <v>25.5</v>
      </c>
      <c r="M759" t="n">
        <v>0</v>
      </c>
      <c r="N759" t="n">
        <v>92.44</v>
      </c>
      <c r="O759" t="n">
        <v>38816.85</v>
      </c>
      <c r="P759" t="n">
        <v>58.96</v>
      </c>
      <c r="Q759" t="n">
        <v>203.56</v>
      </c>
      <c r="R759" t="n">
        <v>14.94</v>
      </c>
      <c r="S759" t="n">
        <v>13.05</v>
      </c>
      <c r="T759" t="n">
        <v>660.88</v>
      </c>
      <c r="U759" t="n">
        <v>0.87</v>
      </c>
      <c r="V759" t="n">
        <v>0.92</v>
      </c>
      <c r="W759" t="n">
        <v>0.06</v>
      </c>
      <c r="X759" t="n">
        <v>0.03</v>
      </c>
      <c r="Y759" t="n">
        <v>1</v>
      </c>
      <c r="Z759" t="n">
        <v>10</v>
      </c>
    </row>
    <row r="760">
      <c r="A760" t="n">
        <v>0</v>
      </c>
      <c r="B760" t="n">
        <v>80</v>
      </c>
      <c r="C760" t="inlineStr">
        <is>
          <t xml:space="preserve">CONCLUIDO	</t>
        </is>
      </c>
      <c r="D760" t="n">
        <v>11.5436</v>
      </c>
      <c r="E760" t="n">
        <v>8.66</v>
      </c>
      <c r="F760" t="n">
        <v>4.92</v>
      </c>
      <c r="G760" t="n">
        <v>6.71</v>
      </c>
      <c r="H760" t="n">
        <v>0.11</v>
      </c>
      <c r="I760" t="n">
        <v>44</v>
      </c>
      <c r="J760" t="n">
        <v>159.12</v>
      </c>
      <c r="K760" t="n">
        <v>50.28</v>
      </c>
      <c r="L760" t="n">
        <v>1</v>
      </c>
      <c r="M760" t="n">
        <v>42</v>
      </c>
      <c r="N760" t="n">
        <v>27.84</v>
      </c>
      <c r="O760" t="n">
        <v>19859.16</v>
      </c>
      <c r="P760" t="n">
        <v>59.41</v>
      </c>
      <c r="Q760" t="n">
        <v>203.63</v>
      </c>
      <c r="R760" t="n">
        <v>41.6</v>
      </c>
      <c r="S760" t="n">
        <v>13.05</v>
      </c>
      <c r="T760" t="n">
        <v>13784.08</v>
      </c>
      <c r="U760" t="n">
        <v>0.31</v>
      </c>
      <c r="V760" t="n">
        <v>0.76</v>
      </c>
      <c r="W760" t="n">
        <v>0.12</v>
      </c>
      <c r="X760" t="n">
        <v>0.88</v>
      </c>
      <c r="Y760" t="n">
        <v>1</v>
      </c>
      <c r="Z760" t="n">
        <v>10</v>
      </c>
    </row>
    <row r="761">
      <c r="A761" t="n">
        <v>1</v>
      </c>
      <c r="B761" t="n">
        <v>80</v>
      </c>
      <c r="C761" t="inlineStr">
        <is>
          <t xml:space="preserve">CONCLUIDO	</t>
        </is>
      </c>
      <c r="D761" t="n">
        <v>12.301</v>
      </c>
      <c r="E761" t="n">
        <v>8.130000000000001</v>
      </c>
      <c r="F761" t="n">
        <v>4.71</v>
      </c>
      <c r="G761" t="n">
        <v>8.31</v>
      </c>
      <c r="H761" t="n">
        <v>0.14</v>
      </c>
      <c r="I761" t="n">
        <v>34</v>
      </c>
      <c r="J761" t="n">
        <v>159.48</v>
      </c>
      <c r="K761" t="n">
        <v>50.28</v>
      </c>
      <c r="L761" t="n">
        <v>1.25</v>
      </c>
      <c r="M761" t="n">
        <v>32</v>
      </c>
      <c r="N761" t="n">
        <v>27.95</v>
      </c>
      <c r="O761" t="n">
        <v>19902.91</v>
      </c>
      <c r="P761" t="n">
        <v>56.57</v>
      </c>
      <c r="Q761" t="n">
        <v>203.58</v>
      </c>
      <c r="R761" t="n">
        <v>34.83</v>
      </c>
      <c r="S761" t="n">
        <v>13.05</v>
      </c>
      <c r="T761" t="n">
        <v>10449.54</v>
      </c>
      <c r="U761" t="n">
        <v>0.37</v>
      </c>
      <c r="V761" t="n">
        <v>0.79</v>
      </c>
      <c r="W761" t="n">
        <v>0.11</v>
      </c>
      <c r="X761" t="n">
        <v>0.67</v>
      </c>
      <c r="Y761" t="n">
        <v>1</v>
      </c>
      <c r="Z761" t="n">
        <v>10</v>
      </c>
    </row>
    <row r="762">
      <c r="A762" t="n">
        <v>2</v>
      </c>
      <c r="B762" t="n">
        <v>80</v>
      </c>
      <c r="C762" t="inlineStr">
        <is>
          <t xml:space="preserve">CONCLUIDO	</t>
        </is>
      </c>
      <c r="D762" t="n">
        <v>12.8041</v>
      </c>
      <c r="E762" t="n">
        <v>7.81</v>
      </c>
      <c r="F762" t="n">
        <v>4.58</v>
      </c>
      <c r="G762" t="n">
        <v>9.82</v>
      </c>
      <c r="H762" t="n">
        <v>0.17</v>
      </c>
      <c r="I762" t="n">
        <v>28</v>
      </c>
      <c r="J762" t="n">
        <v>159.83</v>
      </c>
      <c r="K762" t="n">
        <v>50.28</v>
      </c>
      <c r="L762" t="n">
        <v>1.5</v>
      </c>
      <c r="M762" t="n">
        <v>26</v>
      </c>
      <c r="N762" t="n">
        <v>28.05</v>
      </c>
      <c r="O762" t="n">
        <v>19946.71</v>
      </c>
      <c r="P762" t="n">
        <v>54.85</v>
      </c>
      <c r="Q762" t="n">
        <v>203.61</v>
      </c>
      <c r="R762" t="n">
        <v>31.01</v>
      </c>
      <c r="S762" t="n">
        <v>13.05</v>
      </c>
      <c r="T762" t="n">
        <v>8571.84</v>
      </c>
      <c r="U762" t="n">
        <v>0.42</v>
      </c>
      <c r="V762" t="n">
        <v>0.82</v>
      </c>
      <c r="W762" t="n">
        <v>0.1</v>
      </c>
      <c r="X762" t="n">
        <v>0.54</v>
      </c>
      <c r="Y762" t="n">
        <v>1</v>
      </c>
      <c r="Z762" t="n">
        <v>10</v>
      </c>
    </row>
    <row r="763">
      <c r="A763" t="n">
        <v>3</v>
      </c>
      <c r="B763" t="n">
        <v>80</v>
      </c>
      <c r="C763" t="inlineStr">
        <is>
          <t xml:space="preserve">CONCLUIDO	</t>
        </is>
      </c>
      <c r="D763" t="n">
        <v>13.2548</v>
      </c>
      <c r="E763" t="n">
        <v>7.54</v>
      </c>
      <c r="F763" t="n">
        <v>4.48</v>
      </c>
      <c r="G763" t="n">
        <v>11.68</v>
      </c>
      <c r="H763" t="n">
        <v>0.19</v>
      </c>
      <c r="I763" t="n">
        <v>23</v>
      </c>
      <c r="J763" t="n">
        <v>160.19</v>
      </c>
      <c r="K763" t="n">
        <v>50.28</v>
      </c>
      <c r="L763" t="n">
        <v>1.75</v>
      </c>
      <c r="M763" t="n">
        <v>21</v>
      </c>
      <c r="N763" t="n">
        <v>28.16</v>
      </c>
      <c r="O763" t="n">
        <v>19990.53</v>
      </c>
      <c r="P763" t="n">
        <v>53.3</v>
      </c>
      <c r="Q763" t="n">
        <v>203.59</v>
      </c>
      <c r="R763" t="n">
        <v>27.63</v>
      </c>
      <c r="S763" t="n">
        <v>13.05</v>
      </c>
      <c r="T763" t="n">
        <v>6905.44</v>
      </c>
      <c r="U763" t="n">
        <v>0.47</v>
      </c>
      <c r="V763" t="n">
        <v>0.83</v>
      </c>
      <c r="W763" t="n">
        <v>0.09</v>
      </c>
      <c r="X763" t="n">
        <v>0.44</v>
      </c>
      <c r="Y763" t="n">
        <v>1</v>
      </c>
      <c r="Z763" t="n">
        <v>10</v>
      </c>
    </row>
    <row r="764">
      <c r="A764" t="n">
        <v>4</v>
      </c>
      <c r="B764" t="n">
        <v>80</v>
      </c>
      <c r="C764" t="inlineStr">
        <is>
          <t xml:space="preserve">CONCLUIDO	</t>
        </is>
      </c>
      <c r="D764" t="n">
        <v>13.5808</v>
      </c>
      <c r="E764" t="n">
        <v>7.36</v>
      </c>
      <c r="F764" t="n">
        <v>4.39</v>
      </c>
      <c r="G764" t="n">
        <v>13.18</v>
      </c>
      <c r="H764" t="n">
        <v>0.22</v>
      </c>
      <c r="I764" t="n">
        <v>20</v>
      </c>
      <c r="J764" t="n">
        <v>160.54</v>
      </c>
      <c r="K764" t="n">
        <v>50.28</v>
      </c>
      <c r="L764" t="n">
        <v>2</v>
      </c>
      <c r="M764" t="n">
        <v>18</v>
      </c>
      <c r="N764" t="n">
        <v>28.26</v>
      </c>
      <c r="O764" t="n">
        <v>20034.4</v>
      </c>
      <c r="P764" t="n">
        <v>52.07</v>
      </c>
      <c r="Q764" t="n">
        <v>203.57</v>
      </c>
      <c r="R764" t="n">
        <v>24.76</v>
      </c>
      <c r="S764" t="n">
        <v>13.05</v>
      </c>
      <c r="T764" t="n">
        <v>5485.42</v>
      </c>
      <c r="U764" t="n">
        <v>0.53</v>
      </c>
      <c r="V764" t="n">
        <v>0.85</v>
      </c>
      <c r="W764" t="n">
        <v>0.09</v>
      </c>
      <c r="X764" t="n">
        <v>0.35</v>
      </c>
      <c r="Y764" t="n">
        <v>1</v>
      </c>
      <c r="Z764" t="n">
        <v>10</v>
      </c>
    </row>
    <row r="765">
      <c r="A765" t="n">
        <v>5</v>
      </c>
      <c r="B765" t="n">
        <v>80</v>
      </c>
      <c r="C765" t="inlineStr">
        <is>
          <t xml:space="preserve">CONCLUIDO	</t>
        </is>
      </c>
      <c r="D765" t="n">
        <v>13.6353</v>
      </c>
      <c r="E765" t="n">
        <v>7.33</v>
      </c>
      <c r="F765" t="n">
        <v>4.43</v>
      </c>
      <c r="G765" t="n">
        <v>14.76</v>
      </c>
      <c r="H765" t="n">
        <v>0.25</v>
      </c>
      <c r="I765" t="n">
        <v>18</v>
      </c>
      <c r="J765" t="n">
        <v>160.9</v>
      </c>
      <c r="K765" t="n">
        <v>50.28</v>
      </c>
      <c r="L765" t="n">
        <v>2.25</v>
      </c>
      <c r="M765" t="n">
        <v>16</v>
      </c>
      <c r="N765" t="n">
        <v>28.37</v>
      </c>
      <c r="O765" t="n">
        <v>20078.3</v>
      </c>
      <c r="P765" t="n">
        <v>52.24</v>
      </c>
      <c r="Q765" t="n">
        <v>203.61</v>
      </c>
      <c r="R765" t="n">
        <v>26.72</v>
      </c>
      <c r="S765" t="n">
        <v>13.05</v>
      </c>
      <c r="T765" t="n">
        <v>6477.3</v>
      </c>
      <c r="U765" t="n">
        <v>0.49</v>
      </c>
      <c r="V765" t="n">
        <v>0.84</v>
      </c>
      <c r="W765" t="n">
        <v>0.07000000000000001</v>
      </c>
      <c r="X765" t="n">
        <v>0.39</v>
      </c>
      <c r="Y765" t="n">
        <v>1</v>
      </c>
      <c r="Z765" t="n">
        <v>10</v>
      </c>
    </row>
    <row r="766">
      <c r="A766" t="n">
        <v>6</v>
      </c>
      <c r="B766" t="n">
        <v>80</v>
      </c>
      <c r="C766" t="inlineStr">
        <is>
          <t xml:space="preserve">CONCLUIDO	</t>
        </is>
      </c>
      <c r="D766" t="n">
        <v>13.912</v>
      </c>
      <c r="E766" t="n">
        <v>7.19</v>
      </c>
      <c r="F766" t="n">
        <v>4.35</v>
      </c>
      <c r="G766" t="n">
        <v>16.31</v>
      </c>
      <c r="H766" t="n">
        <v>0.27</v>
      </c>
      <c r="I766" t="n">
        <v>16</v>
      </c>
      <c r="J766" t="n">
        <v>161.26</v>
      </c>
      <c r="K766" t="n">
        <v>50.28</v>
      </c>
      <c r="L766" t="n">
        <v>2.5</v>
      </c>
      <c r="M766" t="n">
        <v>14</v>
      </c>
      <c r="N766" t="n">
        <v>28.48</v>
      </c>
      <c r="O766" t="n">
        <v>20122.23</v>
      </c>
      <c r="P766" t="n">
        <v>50.97</v>
      </c>
      <c r="Q766" t="n">
        <v>203.56</v>
      </c>
      <c r="R766" t="n">
        <v>23.68</v>
      </c>
      <c r="S766" t="n">
        <v>13.05</v>
      </c>
      <c r="T766" t="n">
        <v>4966.34</v>
      </c>
      <c r="U766" t="n">
        <v>0.55</v>
      </c>
      <c r="V766" t="n">
        <v>0.86</v>
      </c>
      <c r="W766" t="n">
        <v>0.08</v>
      </c>
      <c r="X766" t="n">
        <v>0.31</v>
      </c>
      <c r="Y766" t="n">
        <v>1</v>
      </c>
      <c r="Z766" t="n">
        <v>10</v>
      </c>
    </row>
    <row r="767">
      <c r="A767" t="n">
        <v>7</v>
      </c>
      <c r="B767" t="n">
        <v>80</v>
      </c>
      <c r="C767" t="inlineStr">
        <is>
          <t xml:space="preserve">CONCLUIDO	</t>
        </is>
      </c>
      <c r="D767" t="n">
        <v>14.0143</v>
      </c>
      <c r="E767" t="n">
        <v>7.14</v>
      </c>
      <c r="F767" t="n">
        <v>4.33</v>
      </c>
      <c r="G767" t="n">
        <v>17.31</v>
      </c>
      <c r="H767" t="n">
        <v>0.3</v>
      </c>
      <c r="I767" t="n">
        <v>15</v>
      </c>
      <c r="J767" t="n">
        <v>161.61</v>
      </c>
      <c r="K767" t="n">
        <v>50.28</v>
      </c>
      <c r="L767" t="n">
        <v>2.75</v>
      </c>
      <c r="M767" t="n">
        <v>13</v>
      </c>
      <c r="N767" t="n">
        <v>28.58</v>
      </c>
      <c r="O767" t="n">
        <v>20166.2</v>
      </c>
      <c r="P767" t="n">
        <v>50.52</v>
      </c>
      <c r="Q767" t="n">
        <v>203.59</v>
      </c>
      <c r="R767" t="n">
        <v>23</v>
      </c>
      <c r="S767" t="n">
        <v>13.05</v>
      </c>
      <c r="T767" t="n">
        <v>4627.85</v>
      </c>
      <c r="U767" t="n">
        <v>0.57</v>
      </c>
      <c r="V767" t="n">
        <v>0.86</v>
      </c>
      <c r="W767" t="n">
        <v>0.08</v>
      </c>
      <c r="X767" t="n">
        <v>0.29</v>
      </c>
      <c r="Y767" t="n">
        <v>1</v>
      </c>
      <c r="Z767" t="n">
        <v>10</v>
      </c>
    </row>
    <row r="768">
      <c r="A768" t="n">
        <v>8</v>
      </c>
      <c r="B768" t="n">
        <v>80</v>
      </c>
      <c r="C768" t="inlineStr">
        <is>
          <t xml:space="preserve">CONCLUIDO	</t>
        </is>
      </c>
      <c r="D768" t="n">
        <v>14.2371</v>
      </c>
      <c r="E768" t="n">
        <v>7.02</v>
      </c>
      <c r="F768" t="n">
        <v>4.28</v>
      </c>
      <c r="G768" t="n">
        <v>19.76</v>
      </c>
      <c r="H768" t="n">
        <v>0.33</v>
      </c>
      <c r="I768" t="n">
        <v>13</v>
      </c>
      <c r="J768" t="n">
        <v>161.97</v>
      </c>
      <c r="K768" t="n">
        <v>50.28</v>
      </c>
      <c r="L768" t="n">
        <v>3</v>
      </c>
      <c r="M768" t="n">
        <v>11</v>
      </c>
      <c r="N768" t="n">
        <v>28.69</v>
      </c>
      <c r="O768" t="n">
        <v>20210.21</v>
      </c>
      <c r="P768" t="n">
        <v>49.78</v>
      </c>
      <c r="Q768" t="n">
        <v>203.56</v>
      </c>
      <c r="R768" t="n">
        <v>21.52</v>
      </c>
      <c r="S768" t="n">
        <v>13.05</v>
      </c>
      <c r="T768" t="n">
        <v>3899.56</v>
      </c>
      <c r="U768" t="n">
        <v>0.61</v>
      </c>
      <c r="V768" t="n">
        <v>0.87</v>
      </c>
      <c r="W768" t="n">
        <v>0.07000000000000001</v>
      </c>
      <c r="X768" t="n">
        <v>0.24</v>
      </c>
      <c r="Y768" t="n">
        <v>1</v>
      </c>
      <c r="Z768" t="n">
        <v>10</v>
      </c>
    </row>
    <row r="769">
      <c r="A769" t="n">
        <v>9</v>
      </c>
      <c r="B769" t="n">
        <v>80</v>
      </c>
      <c r="C769" t="inlineStr">
        <is>
          <t xml:space="preserve">CONCLUIDO	</t>
        </is>
      </c>
      <c r="D769" t="n">
        <v>14.3489</v>
      </c>
      <c r="E769" t="n">
        <v>6.97</v>
      </c>
      <c r="F769" t="n">
        <v>4.26</v>
      </c>
      <c r="G769" t="n">
        <v>21.29</v>
      </c>
      <c r="H769" t="n">
        <v>0.35</v>
      </c>
      <c r="I769" t="n">
        <v>12</v>
      </c>
      <c r="J769" t="n">
        <v>162.33</v>
      </c>
      <c r="K769" t="n">
        <v>50.28</v>
      </c>
      <c r="L769" t="n">
        <v>3.25</v>
      </c>
      <c r="M769" t="n">
        <v>10</v>
      </c>
      <c r="N769" t="n">
        <v>28.8</v>
      </c>
      <c r="O769" t="n">
        <v>20254.26</v>
      </c>
      <c r="P769" t="n">
        <v>49.22</v>
      </c>
      <c r="Q769" t="n">
        <v>203.56</v>
      </c>
      <c r="R769" t="n">
        <v>20.78</v>
      </c>
      <c r="S769" t="n">
        <v>13.05</v>
      </c>
      <c r="T769" t="n">
        <v>3532.54</v>
      </c>
      <c r="U769" t="n">
        <v>0.63</v>
      </c>
      <c r="V769" t="n">
        <v>0.88</v>
      </c>
      <c r="W769" t="n">
        <v>0.07000000000000001</v>
      </c>
      <c r="X769" t="n">
        <v>0.22</v>
      </c>
      <c r="Y769" t="n">
        <v>1</v>
      </c>
      <c r="Z769" t="n">
        <v>10</v>
      </c>
    </row>
    <row r="770">
      <c r="A770" t="n">
        <v>10</v>
      </c>
      <c r="B770" t="n">
        <v>80</v>
      </c>
      <c r="C770" t="inlineStr">
        <is>
          <t xml:space="preserve">CONCLUIDO	</t>
        </is>
      </c>
      <c r="D770" t="n">
        <v>14.4532</v>
      </c>
      <c r="E770" t="n">
        <v>6.92</v>
      </c>
      <c r="F770" t="n">
        <v>4.24</v>
      </c>
      <c r="G770" t="n">
        <v>23.13</v>
      </c>
      <c r="H770" t="n">
        <v>0.38</v>
      </c>
      <c r="I770" t="n">
        <v>11</v>
      </c>
      <c r="J770" t="n">
        <v>162.68</v>
      </c>
      <c r="K770" t="n">
        <v>50.28</v>
      </c>
      <c r="L770" t="n">
        <v>3.5</v>
      </c>
      <c r="M770" t="n">
        <v>9</v>
      </c>
      <c r="N770" t="n">
        <v>28.9</v>
      </c>
      <c r="O770" t="n">
        <v>20298.34</v>
      </c>
      <c r="P770" t="n">
        <v>48.69</v>
      </c>
      <c r="Q770" t="n">
        <v>203.59</v>
      </c>
      <c r="R770" t="n">
        <v>20.24</v>
      </c>
      <c r="S770" t="n">
        <v>13.05</v>
      </c>
      <c r="T770" t="n">
        <v>3270.21</v>
      </c>
      <c r="U770" t="n">
        <v>0.64</v>
      </c>
      <c r="V770" t="n">
        <v>0.88</v>
      </c>
      <c r="W770" t="n">
        <v>0.07000000000000001</v>
      </c>
      <c r="X770" t="n">
        <v>0.2</v>
      </c>
      <c r="Y770" t="n">
        <v>1</v>
      </c>
      <c r="Z770" t="n">
        <v>10</v>
      </c>
    </row>
    <row r="771">
      <c r="A771" t="n">
        <v>11</v>
      </c>
      <c r="B771" t="n">
        <v>80</v>
      </c>
      <c r="C771" t="inlineStr">
        <is>
          <t xml:space="preserve">CONCLUIDO	</t>
        </is>
      </c>
      <c r="D771" t="n">
        <v>14.459</v>
      </c>
      <c r="E771" t="n">
        <v>6.92</v>
      </c>
      <c r="F771" t="n">
        <v>4.24</v>
      </c>
      <c r="G771" t="n">
        <v>23.11</v>
      </c>
      <c r="H771" t="n">
        <v>0.41</v>
      </c>
      <c r="I771" t="n">
        <v>11</v>
      </c>
      <c r="J771" t="n">
        <v>163.04</v>
      </c>
      <c r="K771" t="n">
        <v>50.28</v>
      </c>
      <c r="L771" t="n">
        <v>3.75</v>
      </c>
      <c r="M771" t="n">
        <v>9</v>
      </c>
      <c r="N771" t="n">
        <v>29.01</v>
      </c>
      <c r="O771" t="n">
        <v>20342.46</v>
      </c>
      <c r="P771" t="n">
        <v>48.55</v>
      </c>
      <c r="Q771" t="n">
        <v>203.57</v>
      </c>
      <c r="R771" t="n">
        <v>20.14</v>
      </c>
      <c r="S771" t="n">
        <v>13.05</v>
      </c>
      <c r="T771" t="n">
        <v>3218.38</v>
      </c>
      <c r="U771" t="n">
        <v>0.65</v>
      </c>
      <c r="V771" t="n">
        <v>0.88</v>
      </c>
      <c r="W771" t="n">
        <v>0.07000000000000001</v>
      </c>
      <c r="X771" t="n">
        <v>0.2</v>
      </c>
      <c r="Y771" t="n">
        <v>1</v>
      </c>
      <c r="Z771" t="n">
        <v>10</v>
      </c>
    </row>
    <row r="772">
      <c r="A772" t="n">
        <v>12</v>
      </c>
      <c r="B772" t="n">
        <v>80</v>
      </c>
      <c r="C772" t="inlineStr">
        <is>
          <t xml:space="preserve">CONCLUIDO	</t>
        </is>
      </c>
      <c r="D772" t="n">
        <v>14.6455</v>
      </c>
      <c r="E772" t="n">
        <v>6.83</v>
      </c>
      <c r="F772" t="n">
        <v>4.18</v>
      </c>
      <c r="G772" t="n">
        <v>25.09</v>
      </c>
      <c r="H772" t="n">
        <v>0.43</v>
      </c>
      <c r="I772" t="n">
        <v>10</v>
      </c>
      <c r="J772" t="n">
        <v>163.4</v>
      </c>
      <c r="K772" t="n">
        <v>50.28</v>
      </c>
      <c r="L772" t="n">
        <v>4</v>
      </c>
      <c r="M772" t="n">
        <v>8</v>
      </c>
      <c r="N772" t="n">
        <v>29.12</v>
      </c>
      <c r="O772" t="n">
        <v>20386.62</v>
      </c>
      <c r="P772" t="n">
        <v>47.6</v>
      </c>
      <c r="Q772" t="n">
        <v>203.56</v>
      </c>
      <c r="R772" t="n">
        <v>18.4</v>
      </c>
      <c r="S772" t="n">
        <v>13.05</v>
      </c>
      <c r="T772" t="n">
        <v>2354.16</v>
      </c>
      <c r="U772" t="n">
        <v>0.71</v>
      </c>
      <c r="V772" t="n">
        <v>0.89</v>
      </c>
      <c r="W772" t="n">
        <v>0.07000000000000001</v>
      </c>
      <c r="X772" t="n">
        <v>0.14</v>
      </c>
      <c r="Y772" t="n">
        <v>1</v>
      </c>
      <c r="Z772" t="n">
        <v>10</v>
      </c>
    </row>
    <row r="773">
      <c r="A773" t="n">
        <v>13</v>
      </c>
      <c r="B773" t="n">
        <v>80</v>
      </c>
      <c r="C773" t="inlineStr">
        <is>
          <t xml:space="preserve">CONCLUIDO	</t>
        </is>
      </c>
      <c r="D773" t="n">
        <v>14.6687</v>
      </c>
      <c r="E773" t="n">
        <v>6.82</v>
      </c>
      <c r="F773" t="n">
        <v>4.2</v>
      </c>
      <c r="G773" t="n">
        <v>28.02</v>
      </c>
      <c r="H773" t="n">
        <v>0.46</v>
      </c>
      <c r="I773" t="n">
        <v>9</v>
      </c>
      <c r="J773" t="n">
        <v>163.76</v>
      </c>
      <c r="K773" t="n">
        <v>50.28</v>
      </c>
      <c r="L773" t="n">
        <v>4.25</v>
      </c>
      <c r="M773" t="n">
        <v>7</v>
      </c>
      <c r="N773" t="n">
        <v>29.23</v>
      </c>
      <c r="O773" t="n">
        <v>20430.81</v>
      </c>
      <c r="P773" t="n">
        <v>47.45</v>
      </c>
      <c r="Q773" t="n">
        <v>203.56</v>
      </c>
      <c r="R773" t="n">
        <v>19.08</v>
      </c>
      <c r="S773" t="n">
        <v>13.05</v>
      </c>
      <c r="T773" t="n">
        <v>2702.33</v>
      </c>
      <c r="U773" t="n">
        <v>0.68</v>
      </c>
      <c r="V773" t="n">
        <v>0.89</v>
      </c>
      <c r="W773" t="n">
        <v>0.07000000000000001</v>
      </c>
      <c r="X773" t="n">
        <v>0.16</v>
      </c>
      <c r="Y773" t="n">
        <v>1</v>
      </c>
      <c r="Z773" t="n">
        <v>10</v>
      </c>
    </row>
    <row r="774">
      <c r="A774" t="n">
        <v>14</v>
      </c>
      <c r="B774" t="n">
        <v>80</v>
      </c>
      <c r="C774" t="inlineStr">
        <is>
          <t xml:space="preserve">CONCLUIDO	</t>
        </is>
      </c>
      <c r="D774" t="n">
        <v>14.6604</v>
      </c>
      <c r="E774" t="n">
        <v>6.82</v>
      </c>
      <c r="F774" t="n">
        <v>4.21</v>
      </c>
      <c r="G774" t="n">
        <v>28.04</v>
      </c>
      <c r="H774" t="n">
        <v>0.49</v>
      </c>
      <c r="I774" t="n">
        <v>9</v>
      </c>
      <c r="J774" t="n">
        <v>164.12</v>
      </c>
      <c r="K774" t="n">
        <v>50.28</v>
      </c>
      <c r="L774" t="n">
        <v>4.5</v>
      </c>
      <c r="M774" t="n">
        <v>7</v>
      </c>
      <c r="N774" t="n">
        <v>29.34</v>
      </c>
      <c r="O774" t="n">
        <v>20475.04</v>
      </c>
      <c r="P774" t="n">
        <v>47.56</v>
      </c>
      <c r="Q774" t="n">
        <v>203.59</v>
      </c>
      <c r="R774" t="n">
        <v>19.21</v>
      </c>
      <c r="S774" t="n">
        <v>13.05</v>
      </c>
      <c r="T774" t="n">
        <v>2764.17</v>
      </c>
      <c r="U774" t="n">
        <v>0.68</v>
      </c>
      <c r="V774" t="n">
        <v>0.89</v>
      </c>
      <c r="W774" t="n">
        <v>0.07000000000000001</v>
      </c>
      <c r="X774" t="n">
        <v>0.17</v>
      </c>
      <c r="Y774" t="n">
        <v>1</v>
      </c>
      <c r="Z774" t="n">
        <v>10</v>
      </c>
    </row>
    <row r="775">
      <c r="A775" t="n">
        <v>15</v>
      </c>
      <c r="B775" t="n">
        <v>80</v>
      </c>
      <c r="C775" t="inlineStr">
        <is>
          <t xml:space="preserve">CONCLUIDO	</t>
        </is>
      </c>
      <c r="D775" t="n">
        <v>14.6568</v>
      </c>
      <c r="E775" t="n">
        <v>6.82</v>
      </c>
      <c r="F775" t="n">
        <v>4.21</v>
      </c>
      <c r="G775" t="n">
        <v>28.06</v>
      </c>
      <c r="H775" t="n">
        <v>0.51</v>
      </c>
      <c r="I775" t="n">
        <v>9</v>
      </c>
      <c r="J775" t="n">
        <v>164.48</v>
      </c>
      <c r="K775" t="n">
        <v>50.28</v>
      </c>
      <c r="L775" t="n">
        <v>4.75</v>
      </c>
      <c r="M775" t="n">
        <v>7</v>
      </c>
      <c r="N775" t="n">
        <v>29.45</v>
      </c>
      <c r="O775" t="n">
        <v>20519.3</v>
      </c>
      <c r="P775" t="n">
        <v>47.26</v>
      </c>
      <c r="Q775" t="n">
        <v>203.56</v>
      </c>
      <c r="R775" t="n">
        <v>19.29</v>
      </c>
      <c r="S775" t="n">
        <v>13.05</v>
      </c>
      <c r="T775" t="n">
        <v>2803.09</v>
      </c>
      <c r="U775" t="n">
        <v>0.68</v>
      </c>
      <c r="V775" t="n">
        <v>0.89</v>
      </c>
      <c r="W775" t="n">
        <v>0.07000000000000001</v>
      </c>
      <c r="X775" t="n">
        <v>0.17</v>
      </c>
      <c r="Y775" t="n">
        <v>1</v>
      </c>
      <c r="Z775" t="n">
        <v>10</v>
      </c>
    </row>
    <row r="776">
      <c r="A776" t="n">
        <v>16</v>
      </c>
      <c r="B776" t="n">
        <v>80</v>
      </c>
      <c r="C776" t="inlineStr">
        <is>
          <t xml:space="preserve">CONCLUIDO	</t>
        </is>
      </c>
      <c r="D776" t="n">
        <v>14.785</v>
      </c>
      <c r="E776" t="n">
        <v>6.76</v>
      </c>
      <c r="F776" t="n">
        <v>4.18</v>
      </c>
      <c r="G776" t="n">
        <v>31.36</v>
      </c>
      <c r="H776" t="n">
        <v>0.54</v>
      </c>
      <c r="I776" t="n">
        <v>8</v>
      </c>
      <c r="J776" t="n">
        <v>164.83</v>
      </c>
      <c r="K776" t="n">
        <v>50.28</v>
      </c>
      <c r="L776" t="n">
        <v>5</v>
      </c>
      <c r="M776" t="n">
        <v>6</v>
      </c>
      <c r="N776" t="n">
        <v>29.55</v>
      </c>
      <c r="O776" t="n">
        <v>20563.61</v>
      </c>
      <c r="P776" t="n">
        <v>46.67</v>
      </c>
      <c r="Q776" t="n">
        <v>203.59</v>
      </c>
      <c r="R776" t="n">
        <v>18.41</v>
      </c>
      <c r="S776" t="n">
        <v>13.05</v>
      </c>
      <c r="T776" t="n">
        <v>2369.04</v>
      </c>
      <c r="U776" t="n">
        <v>0.71</v>
      </c>
      <c r="V776" t="n">
        <v>0.89</v>
      </c>
      <c r="W776" t="n">
        <v>0.07000000000000001</v>
      </c>
      <c r="X776" t="n">
        <v>0.14</v>
      </c>
      <c r="Y776" t="n">
        <v>1</v>
      </c>
      <c r="Z776" t="n">
        <v>10</v>
      </c>
    </row>
    <row r="777">
      <c r="A777" t="n">
        <v>17</v>
      </c>
      <c r="B777" t="n">
        <v>80</v>
      </c>
      <c r="C777" t="inlineStr">
        <is>
          <t xml:space="preserve">CONCLUIDO	</t>
        </is>
      </c>
      <c r="D777" t="n">
        <v>14.7783</v>
      </c>
      <c r="E777" t="n">
        <v>6.77</v>
      </c>
      <c r="F777" t="n">
        <v>4.18</v>
      </c>
      <c r="G777" t="n">
        <v>31.38</v>
      </c>
      <c r="H777" t="n">
        <v>0.5600000000000001</v>
      </c>
      <c r="I777" t="n">
        <v>8</v>
      </c>
      <c r="J777" t="n">
        <v>165.19</v>
      </c>
      <c r="K777" t="n">
        <v>50.28</v>
      </c>
      <c r="L777" t="n">
        <v>5.25</v>
      </c>
      <c r="M777" t="n">
        <v>6</v>
      </c>
      <c r="N777" t="n">
        <v>29.66</v>
      </c>
      <c r="O777" t="n">
        <v>20607.95</v>
      </c>
      <c r="P777" t="n">
        <v>46.37</v>
      </c>
      <c r="Q777" t="n">
        <v>203.58</v>
      </c>
      <c r="R777" t="n">
        <v>18.5</v>
      </c>
      <c r="S777" t="n">
        <v>13.05</v>
      </c>
      <c r="T777" t="n">
        <v>2412.65</v>
      </c>
      <c r="U777" t="n">
        <v>0.71</v>
      </c>
      <c r="V777" t="n">
        <v>0.89</v>
      </c>
      <c r="W777" t="n">
        <v>0.07000000000000001</v>
      </c>
      <c r="X777" t="n">
        <v>0.14</v>
      </c>
      <c r="Y777" t="n">
        <v>1</v>
      </c>
      <c r="Z777" t="n">
        <v>10</v>
      </c>
    </row>
    <row r="778">
      <c r="A778" t="n">
        <v>18</v>
      </c>
      <c r="B778" t="n">
        <v>80</v>
      </c>
      <c r="C778" t="inlineStr">
        <is>
          <t xml:space="preserve">CONCLUIDO	</t>
        </is>
      </c>
      <c r="D778" t="n">
        <v>14.9297</v>
      </c>
      <c r="E778" t="n">
        <v>6.7</v>
      </c>
      <c r="F778" t="n">
        <v>4.15</v>
      </c>
      <c r="G778" t="n">
        <v>35.55</v>
      </c>
      <c r="H778" t="n">
        <v>0.59</v>
      </c>
      <c r="I778" t="n">
        <v>7</v>
      </c>
      <c r="J778" t="n">
        <v>165.55</v>
      </c>
      <c r="K778" t="n">
        <v>50.28</v>
      </c>
      <c r="L778" t="n">
        <v>5.5</v>
      </c>
      <c r="M778" t="n">
        <v>5</v>
      </c>
      <c r="N778" t="n">
        <v>29.77</v>
      </c>
      <c r="O778" t="n">
        <v>20652.33</v>
      </c>
      <c r="P778" t="n">
        <v>45.59</v>
      </c>
      <c r="Q778" t="n">
        <v>203.56</v>
      </c>
      <c r="R778" t="n">
        <v>17.23</v>
      </c>
      <c r="S778" t="n">
        <v>13.05</v>
      </c>
      <c r="T778" t="n">
        <v>1787.08</v>
      </c>
      <c r="U778" t="n">
        <v>0.76</v>
      </c>
      <c r="V778" t="n">
        <v>0.9</v>
      </c>
      <c r="W778" t="n">
        <v>0.07000000000000001</v>
      </c>
      <c r="X778" t="n">
        <v>0.11</v>
      </c>
      <c r="Y778" t="n">
        <v>1</v>
      </c>
      <c r="Z778" t="n">
        <v>10</v>
      </c>
    </row>
    <row r="779">
      <c r="A779" t="n">
        <v>19</v>
      </c>
      <c r="B779" t="n">
        <v>80</v>
      </c>
      <c r="C779" t="inlineStr">
        <is>
          <t xml:space="preserve">CONCLUIDO	</t>
        </is>
      </c>
      <c r="D779" t="n">
        <v>14.9396</v>
      </c>
      <c r="E779" t="n">
        <v>6.69</v>
      </c>
      <c r="F779" t="n">
        <v>4.14</v>
      </c>
      <c r="G779" t="n">
        <v>35.52</v>
      </c>
      <c r="H779" t="n">
        <v>0.61</v>
      </c>
      <c r="I779" t="n">
        <v>7</v>
      </c>
      <c r="J779" t="n">
        <v>165.91</v>
      </c>
      <c r="K779" t="n">
        <v>50.28</v>
      </c>
      <c r="L779" t="n">
        <v>5.75</v>
      </c>
      <c r="M779" t="n">
        <v>5</v>
      </c>
      <c r="N779" t="n">
        <v>29.88</v>
      </c>
      <c r="O779" t="n">
        <v>20696.74</v>
      </c>
      <c r="P779" t="n">
        <v>45.41</v>
      </c>
      <c r="Q779" t="n">
        <v>203.56</v>
      </c>
      <c r="R779" t="n">
        <v>17.24</v>
      </c>
      <c r="S779" t="n">
        <v>13.05</v>
      </c>
      <c r="T779" t="n">
        <v>1788.49</v>
      </c>
      <c r="U779" t="n">
        <v>0.76</v>
      </c>
      <c r="V779" t="n">
        <v>0.9</v>
      </c>
      <c r="W779" t="n">
        <v>0.06</v>
      </c>
      <c r="X779" t="n">
        <v>0.1</v>
      </c>
      <c r="Y779" t="n">
        <v>1</v>
      </c>
      <c r="Z779" t="n">
        <v>10</v>
      </c>
    </row>
    <row r="780">
      <c r="A780" t="n">
        <v>20</v>
      </c>
      <c r="B780" t="n">
        <v>80</v>
      </c>
      <c r="C780" t="inlineStr">
        <is>
          <t xml:space="preserve">CONCLUIDO	</t>
        </is>
      </c>
      <c r="D780" t="n">
        <v>14.8926</v>
      </c>
      <c r="E780" t="n">
        <v>6.71</v>
      </c>
      <c r="F780" t="n">
        <v>4.16</v>
      </c>
      <c r="G780" t="n">
        <v>35.7</v>
      </c>
      <c r="H780" t="n">
        <v>0.64</v>
      </c>
      <c r="I780" t="n">
        <v>7</v>
      </c>
      <c r="J780" t="n">
        <v>166.27</v>
      </c>
      <c r="K780" t="n">
        <v>50.28</v>
      </c>
      <c r="L780" t="n">
        <v>6</v>
      </c>
      <c r="M780" t="n">
        <v>5</v>
      </c>
      <c r="N780" t="n">
        <v>29.99</v>
      </c>
      <c r="O780" t="n">
        <v>20741.2</v>
      </c>
      <c r="P780" t="n">
        <v>45.44</v>
      </c>
      <c r="Q780" t="n">
        <v>203.61</v>
      </c>
      <c r="R780" t="n">
        <v>17.91</v>
      </c>
      <c r="S780" t="n">
        <v>13.05</v>
      </c>
      <c r="T780" t="n">
        <v>2126.94</v>
      </c>
      <c r="U780" t="n">
        <v>0.73</v>
      </c>
      <c r="V780" t="n">
        <v>0.9</v>
      </c>
      <c r="W780" t="n">
        <v>0.07000000000000001</v>
      </c>
      <c r="X780" t="n">
        <v>0.12</v>
      </c>
      <c r="Y780" t="n">
        <v>1</v>
      </c>
      <c r="Z780" t="n">
        <v>10</v>
      </c>
    </row>
    <row r="781">
      <c r="A781" t="n">
        <v>21</v>
      </c>
      <c r="B781" t="n">
        <v>80</v>
      </c>
      <c r="C781" t="inlineStr">
        <is>
          <t xml:space="preserve">CONCLUIDO	</t>
        </is>
      </c>
      <c r="D781" t="n">
        <v>14.8846</v>
      </c>
      <c r="E781" t="n">
        <v>6.72</v>
      </c>
      <c r="F781" t="n">
        <v>4.17</v>
      </c>
      <c r="G781" t="n">
        <v>35.73</v>
      </c>
      <c r="H781" t="n">
        <v>0.66</v>
      </c>
      <c r="I781" t="n">
        <v>7</v>
      </c>
      <c r="J781" t="n">
        <v>166.64</v>
      </c>
      <c r="K781" t="n">
        <v>50.28</v>
      </c>
      <c r="L781" t="n">
        <v>6.25</v>
      </c>
      <c r="M781" t="n">
        <v>5</v>
      </c>
      <c r="N781" t="n">
        <v>30.11</v>
      </c>
      <c r="O781" t="n">
        <v>20785.69</v>
      </c>
      <c r="P781" t="n">
        <v>44.99</v>
      </c>
      <c r="Q781" t="n">
        <v>203.56</v>
      </c>
      <c r="R781" t="n">
        <v>18.04</v>
      </c>
      <c r="S781" t="n">
        <v>13.05</v>
      </c>
      <c r="T781" t="n">
        <v>2190.41</v>
      </c>
      <c r="U781" t="n">
        <v>0.72</v>
      </c>
      <c r="V781" t="n">
        <v>0.9</v>
      </c>
      <c r="W781" t="n">
        <v>0.07000000000000001</v>
      </c>
      <c r="X781" t="n">
        <v>0.13</v>
      </c>
      <c r="Y781" t="n">
        <v>1</v>
      </c>
      <c r="Z781" t="n">
        <v>10</v>
      </c>
    </row>
    <row r="782">
      <c r="A782" t="n">
        <v>22</v>
      </c>
      <c r="B782" t="n">
        <v>80</v>
      </c>
      <c r="C782" t="inlineStr">
        <is>
          <t xml:space="preserve">CONCLUIDO	</t>
        </is>
      </c>
      <c r="D782" t="n">
        <v>15.025</v>
      </c>
      <c r="E782" t="n">
        <v>6.66</v>
      </c>
      <c r="F782" t="n">
        <v>4.14</v>
      </c>
      <c r="G782" t="n">
        <v>41.38</v>
      </c>
      <c r="H782" t="n">
        <v>0.6899999999999999</v>
      </c>
      <c r="I782" t="n">
        <v>6</v>
      </c>
      <c r="J782" t="n">
        <v>167</v>
      </c>
      <c r="K782" t="n">
        <v>50.28</v>
      </c>
      <c r="L782" t="n">
        <v>6.5</v>
      </c>
      <c r="M782" t="n">
        <v>4</v>
      </c>
      <c r="N782" t="n">
        <v>30.22</v>
      </c>
      <c r="O782" t="n">
        <v>20830.22</v>
      </c>
      <c r="P782" t="n">
        <v>44.3</v>
      </c>
      <c r="Q782" t="n">
        <v>203.56</v>
      </c>
      <c r="R782" t="n">
        <v>17.07</v>
      </c>
      <c r="S782" t="n">
        <v>13.05</v>
      </c>
      <c r="T782" t="n">
        <v>1710.7</v>
      </c>
      <c r="U782" t="n">
        <v>0.76</v>
      </c>
      <c r="V782" t="n">
        <v>0.9</v>
      </c>
      <c r="W782" t="n">
        <v>0.06</v>
      </c>
      <c r="X782" t="n">
        <v>0.1</v>
      </c>
      <c r="Y782" t="n">
        <v>1</v>
      </c>
      <c r="Z782" t="n">
        <v>10</v>
      </c>
    </row>
    <row r="783">
      <c r="A783" t="n">
        <v>23</v>
      </c>
      <c r="B783" t="n">
        <v>80</v>
      </c>
      <c r="C783" t="inlineStr">
        <is>
          <t xml:space="preserve">CONCLUIDO	</t>
        </is>
      </c>
      <c r="D783" t="n">
        <v>15.0219</v>
      </c>
      <c r="E783" t="n">
        <v>6.66</v>
      </c>
      <c r="F783" t="n">
        <v>4.14</v>
      </c>
      <c r="G783" t="n">
        <v>41.39</v>
      </c>
      <c r="H783" t="n">
        <v>0.71</v>
      </c>
      <c r="I783" t="n">
        <v>6</v>
      </c>
      <c r="J783" t="n">
        <v>167.36</v>
      </c>
      <c r="K783" t="n">
        <v>50.28</v>
      </c>
      <c r="L783" t="n">
        <v>6.75</v>
      </c>
      <c r="M783" t="n">
        <v>4</v>
      </c>
      <c r="N783" t="n">
        <v>30.33</v>
      </c>
      <c r="O783" t="n">
        <v>20874.78</v>
      </c>
      <c r="P783" t="n">
        <v>44.35</v>
      </c>
      <c r="Q783" t="n">
        <v>203.56</v>
      </c>
      <c r="R783" t="n">
        <v>17.13</v>
      </c>
      <c r="S783" t="n">
        <v>13.05</v>
      </c>
      <c r="T783" t="n">
        <v>1738.36</v>
      </c>
      <c r="U783" t="n">
        <v>0.76</v>
      </c>
      <c r="V783" t="n">
        <v>0.9</v>
      </c>
      <c r="W783" t="n">
        <v>0.06</v>
      </c>
      <c r="X783" t="n">
        <v>0.1</v>
      </c>
      <c r="Y783" t="n">
        <v>1</v>
      </c>
      <c r="Z783" t="n">
        <v>10</v>
      </c>
    </row>
    <row r="784">
      <c r="A784" t="n">
        <v>24</v>
      </c>
      <c r="B784" t="n">
        <v>80</v>
      </c>
      <c r="C784" t="inlineStr">
        <is>
          <t xml:space="preserve">CONCLUIDO	</t>
        </is>
      </c>
      <c r="D784" t="n">
        <v>15.0301</v>
      </c>
      <c r="E784" t="n">
        <v>6.65</v>
      </c>
      <c r="F784" t="n">
        <v>4.14</v>
      </c>
      <c r="G784" t="n">
        <v>41.36</v>
      </c>
      <c r="H784" t="n">
        <v>0.74</v>
      </c>
      <c r="I784" t="n">
        <v>6</v>
      </c>
      <c r="J784" t="n">
        <v>167.72</v>
      </c>
      <c r="K784" t="n">
        <v>50.28</v>
      </c>
      <c r="L784" t="n">
        <v>7</v>
      </c>
      <c r="M784" t="n">
        <v>4</v>
      </c>
      <c r="N784" t="n">
        <v>30.44</v>
      </c>
      <c r="O784" t="n">
        <v>20919.39</v>
      </c>
      <c r="P784" t="n">
        <v>44.17</v>
      </c>
      <c r="Q784" t="n">
        <v>203.56</v>
      </c>
      <c r="R784" t="n">
        <v>16.92</v>
      </c>
      <c r="S784" t="n">
        <v>13.05</v>
      </c>
      <c r="T784" t="n">
        <v>1634.11</v>
      </c>
      <c r="U784" t="n">
        <v>0.77</v>
      </c>
      <c r="V784" t="n">
        <v>0.9</v>
      </c>
      <c r="W784" t="n">
        <v>0.07000000000000001</v>
      </c>
      <c r="X784" t="n">
        <v>0.1</v>
      </c>
      <c r="Y784" t="n">
        <v>1</v>
      </c>
      <c r="Z784" t="n">
        <v>10</v>
      </c>
    </row>
    <row r="785">
      <c r="A785" t="n">
        <v>25</v>
      </c>
      <c r="B785" t="n">
        <v>80</v>
      </c>
      <c r="C785" t="inlineStr">
        <is>
          <t xml:space="preserve">CONCLUIDO	</t>
        </is>
      </c>
      <c r="D785" t="n">
        <v>15.0602</v>
      </c>
      <c r="E785" t="n">
        <v>6.64</v>
      </c>
      <c r="F785" t="n">
        <v>4.12</v>
      </c>
      <c r="G785" t="n">
        <v>41.22</v>
      </c>
      <c r="H785" t="n">
        <v>0.76</v>
      </c>
      <c r="I785" t="n">
        <v>6</v>
      </c>
      <c r="J785" t="n">
        <v>168.08</v>
      </c>
      <c r="K785" t="n">
        <v>50.28</v>
      </c>
      <c r="L785" t="n">
        <v>7.25</v>
      </c>
      <c r="M785" t="n">
        <v>4</v>
      </c>
      <c r="N785" t="n">
        <v>30.55</v>
      </c>
      <c r="O785" t="n">
        <v>20964.03</v>
      </c>
      <c r="P785" t="n">
        <v>43.47</v>
      </c>
      <c r="Q785" t="n">
        <v>203.56</v>
      </c>
      <c r="R785" t="n">
        <v>16.55</v>
      </c>
      <c r="S785" t="n">
        <v>13.05</v>
      </c>
      <c r="T785" t="n">
        <v>1448.27</v>
      </c>
      <c r="U785" t="n">
        <v>0.79</v>
      </c>
      <c r="V785" t="n">
        <v>0.91</v>
      </c>
      <c r="W785" t="n">
        <v>0.06</v>
      </c>
      <c r="X785" t="n">
        <v>0.08</v>
      </c>
      <c r="Y785" t="n">
        <v>1</v>
      </c>
      <c r="Z785" t="n">
        <v>10</v>
      </c>
    </row>
    <row r="786">
      <c r="A786" t="n">
        <v>26</v>
      </c>
      <c r="B786" t="n">
        <v>80</v>
      </c>
      <c r="C786" t="inlineStr">
        <is>
          <t xml:space="preserve">CONCLUIDO	</t>
        </is>
      </c>
      <c r="D786" t="n">
        <v>14.9938</v>
      </c>
      <c r="E786" t="n">
        <v>6.67</v>
      </c>
      <c r="F786" t="n">
        <v>4.15</v>
      </c>
      <c r="G786" t="n">
        <v>41.52</v>
      </c>
      <c r="H786" t="n">
        <v>0.79</v>
      </c>
      <c r="I786" t="n">
        <v>6</v>
      </c>
      <c r="J786" t="n">
        <v>168.44</v>
      </c>
      <c r="K786" t="n">
        <v>50.28</v>
      </c>
      <c r="L786" t="n">
        <v>7.5</v>
      </c>
      <c r="M786" t="n">
        <v>4</v>
      </c>
      <c r="N786" t="n">
        <v>30.66</v>
      </c>
      <c r="O786" t="n">
        <v>21008.71</v>
      </c>
      <c r="P786" t="n">
        <v>43.46</v>
      </c>
      <c r="Q786" t="n">
        <v>203.67</v>
      </c>
      <c r="R786" t="n">
        <v>17.53</v>
      </c>
      <c r="S786" t="n">
        <v>13.05</v>
      </c>
      <c r="T786" t="n">
        <v>1939.73</v>
      </c>
      <c r="U786" t="n">
        <v>0.74</v>
      </c>
      <c r="V786" t="n">
        <v>0.9</v>
      </c>
      <c r="W786" t="n">
        <v>0.06</v>
      </c>
      <c r="X786" t="n">
        <v>0.11</v>
      </c>
      <c r="Y786" t="n">
        <v>1</v>
      </c>
      <c r="Z786" t="n">
        <v>10</v>
      </c>
    </row>
    <row r="787">
      <c r="A787" t="n">
        <v>27</v>
      </c>
      <c r="B787" t="n">
        <v>80</v>
      </c>
      <c r="C787" t="inlineStr">
        <is>
          <t xml:space="preserve">CONCLUIDO	</t>
        </is>
      </c>
      <c r="D787" t="n">
        <v>15.1458</v>
      </c>
      <c r="E787" t="n">
        <v>6.6</v>
      </c>
      <c r="F787" t="n">
        <v>4.12</v>
      </c>
      <c r="G787" t="n">
        <v>49.4</v>
      </c>
      <c r="H787" t="n">
        <v>0.8100000000000001</v>
      </c>
      <c r="I787" t="n">
        <v>5</v>
      </c>
      <c r="J787" t="n">
        <v>168.81</v>
      </c>
      <c r="K787" t="n">
        <v>50.28</v>
      </c>
      <c r="L787" t="n">
        <v>7.75</v>
      </c>
      <c r="M787" t="n">
        <v>3</v>
      </c>
      <c r="N787" t="n">
        <v>30.78</v>
      </c>
      <c r="O787" t="n">
        <v>21053.43</v>
      </c>
      <c r="P787" t="n">
        <v>42.72</v>
      </c>
      <c r="Q787" t="n">
        <v>203.56</v>
      </c>
      <c r="R787" t="n">
        <v>16.42</v>
      </c>
      <c r="S787" t="n">
        <v>13.05</v>
      </c>
      <c r="T787" t="n">
        <v>1388.94</v>
      </c>
      <c r="U787" t="n">
        <v>0.79</v>
      </c>
      <c r="V787" t="n">
        <v>0.91</v>
      </c>
      <c r="W787" t="n">
        <v>0.06</v>
      </c>
      <c r="X787" t="n">
        <v>0.08</v>
      </c>
      <c r="Y787" t="n">
        <v>1</v>
      </c>
      <c r="Z787" t="n">
        <v>10</v>
      </c>
    </row>
    <row r="788">
      <c r="A788" t="n">
        <v>28</v>
      </c>
      <c r="B788" t="n">
        <v>80</v>
      </c>
      <c r="C788" t="inlineStr">
        <is>
          <t xml:space="preserve">CONCLUIDO	</t>
        </is>
      </c>
      <c r="D788" t="n">
        <v>15.1318</v>
      </c>
      <c r="E788" t="n">
        <v>6.61</v>
      </c>
      <c r="F788" t="n">
        <v>4.12</v>
      </c>
      <c r="G788" t="n">
        <v>49.48</v>
      </c>
      <c r="H788" t="n">
        <v>0.84</v>
      </c>
      <c r="I788" t="n">
        <v>5</v>
      </c>
      <c r="J788" t="n">
        <v>169.17</v>
      </c>
      <c r="K788" t="n">
        <v>50.28</v>
      </c>
      <c r="L788" t="n">
        <v>8</v>
      </c>
      <c r="M788" t="n">
        <v>3</v>
      </c>
      <c r="N788" t="n">
        <v>30.89</v>
      </c>
      <c r="O788" t="n">
        <v>21098.19</v>
      </c>
      <c r="P788" t="n">
        <v>42.7</v>
      </c>
      <c r="Q788" t="n">
        <v>203.57</v>
      </c>
      <c r="R788" t="n">
        <v>16.58</v>
      </c>
      <c r="S788" t="n">
        <v>13.05</v>
      </c>
      <c r="T788" t="n">
        <v>1471.95</v>
      </c>
      <c r="U788" t="n">
        <v>0.79</v>
      </c>
      <c r="V788" t="n">
        <v>0.91</v>
      </c>
      <c r="W788" t="n">
        <v>0.06</v>
      </c>
      <c r="X788" t="n">
        <v>0.08</v>
      </c>
      <c r="Y788" t="n">
        <v>1</v>
      </c>
      <c r="Z788" t="n">
        <v>10</v>
      </c>
    </row>
    <row r="789">
      <c r="A789" t="n">
        <v>29</v>
      </c>
      <c r="B789" t="n">
        <v>80</v>
      </c>
      <c r="C789" t="inlineStr">
        <is>
          <t xml:space="preserve">CONCLUIDO	</t>
        </is>
      </c>
      <c r="D789" t="n">
        <v>15.1464</v>
      </c>
      <c r="E789" t="n">
        <v>6.6</v>
      </c>
      <c r="F789" t="n">
        <v>4.12</v>
      </c>
      <c r="G789" t="n">
        <v>49.4</v>
      </c>
      <c r="H789" t="n">
        <v>0.86</v>
      </c>
      <c r="I789" t="n">
        <v>5</v>
      </c>
      <c r="J789" t="n">
        <v>169.53</v>
      </c>
      <c r="K789" t="n">
        <v>50.28</v>
      </c>
      <c r="L789" t="n">
        <v>8.25</v>
      </c>
      <c r="M789" t="n">
        <v>3</v>
      </c>
      <c r="N789" t="n">
        <v>31</v>
      </c>
      <c r="O789" t="n">
        <v>21142.98</v>
      </c>
      <c r="P789" t="n">
        <v>42.7</v>
      </c>
      <c r="Q789" t="n">
        <v>203.56</v>
      </c>
      <c r="R789" t="n">
        <v>16.41</v>
      </c>
      <c r="S789" t="n">
        <v>13.05</v>
      </c>
      <c r="T789" t="n">
        <v>1384.59</v>
      </c>
      <c r="U789" t="n">
        <v>0.8</v>
      </c>
      <c r="V789" t="n">
        <v>0.91</v>
      </c>
      <c r="W789" t="n">
        <v>0.06</v>
      </c>
      <c r="X789" t="n">
        <v>0.08</v>
      </c>
      <c r="Y789" t="n">
        <v>1</v>
      </c>
      <c r="Z789" t="n">
        <v>10</v>
      </c>
    </row>
    <row r="790">
      <c r="A790" t="n">
        <v>30</v>
      </c>
      <c r="B790" t="n">
        <v>80</v>
      </c>
      <c r="C790" t="inlineStr">
        <is>
          <t xml:space="preserve">CONCLUIDO	</t>
        </is>
      </c>
      <c r="D790" t="n">
        <v>15.1604</v>
      </c>
      <c r="E790" t="n">
        <v>6.6</v>
      </c>
      <c r="F790" t="n">
        <v>4.11</v>
      </c>
      <c r="G790" t="n">
        <v>49.33</v>
      </c>
      <c r="H790" t="n">
        <v>0.89</v>
      </c>
      <c r="I790" t="n">
        <v>5</v>
      </c>
      <c r="J790" t="n">
        <v>169.9</v>
      </c>
      <c r="K790" t="n">
        <v>50.28</v>
      </c>
      <c r="L790" t="n">
        <v>8.5</v>
      </c>
      <c r="M790" t="n">
        <v>3</v>
      </c>
      <c r="N790" t="n">
        <v>31.12</v>
      </c>
      <c r="O790" t="n">
        <v>21187.82</v>
      </c>
      <c r="P790" t="n">
        <v>42.42</v>
      </c>
      <c r="Q790" t="n">
        <v>203.56</v>
      </c>
      <c r="R790" t="n">
        <v>16.08</v>
      </c>
      <c r="S790" t="n">
        <v>13.05</v>
      </c>
      <c r="T790" t="n">
        <v>1221.22</v>
      </c>
      <c r="U790" t="n">
        <v>0.8100000000000001</v>
      </c>
      <c r="V790" t="n">
        <v>0.91</v>
      </c>
      <c r="W790" t="n">
        <v>0.06</v>
      </c>
      <c r="X790" t="n">
        <v>0.07000000000000001</v>
      </c>
      <c r="Y790" t="n">
        <v>1</v>
      </c>
      <c r="Z790" t="n">
        <v>10</v>
      </c>
    </row>
    <row r="791">
      <c r="A791" t="n">
        <v>31</v>
      </c>
      <c r="B791" t="n">
        <v>80</v>
      </c>
      <c r="C791" t="inlineStr">
        <is>
          <t xml:space="preserve">CONCLUIDO	</t>
        </is>
      </c>
      <c r="D791" t="n">
        <v>15.163</v>
      </c>
      <c r="E791" t="n">
        <v>6.6</v>
      </c>
      <c r="F791" t="n">
        <v>4.11</v>
      </c>
      <c r="G791" t="n">
        <v>49.31</v>
      </c>
      <c r="H791" t="n">
        <v>0.91</v>
      </c>
      <c r="I791" t="n">
        <v>5</v>
      </c>
      <c r="J791" t="n">
        <v>170.26</v>
      </c>
      <c r="K791" t="n">
        <v>50.28</v>
      </c>
      <c r="L791" t="n">
        <v>8.75</v>
      </c>
      <c r="M791" t="n">
        <v>3</v>
      </c>
      <c r="N791" t="n">
        <v>31.23</v>
      </c>
      <c r="O791" t="n">
        <v>21232.69</v>
      </c>
      <c r="P791" t="n">
        <v>42.15</v>
      </c>
      <c r="Q791" t="n">
        <v>203.56</v>
      </c>
      <c r="R791" t="n">
        <v>16.2</v>
      </c>
      <c r="S791" t="n">
        <v>13.05</v>
      </c>
      <c r="T791" t="n">
        <v>1278.39</v>
      </c>
      <c r="U791" t="n">
        <v>0.8100000000000001</v>
      </c>
      <c r="V791" t="n">
        <v>0.91</v>
      </c>
      <c r="W791" t="n">
        <v>0.06</v>
      </c>
      <c r="X791" t="n">
        <v>0.07000000000000001</v>
      </c>
      <c r="Y791" t="n">
        <v>1</v>
      </c>
      <c r="Z791" t="n">
        <v>10</v>
      </c>
    </row>
    <row r="792">
      <c r="A792" t="n">
        <v>32</v>
      </c>
      <c r="B792" t="n">
        <v>80</v>
      </c>
      <c r="C792" t="inlineStr">
        <is>
          <t xml:space="preserve">CONCLUIDO	</t>
        </is>
      </c>
      <c r="D792" t="n">
        <v>15.128</v>
      </c>
      <c r="E792" t="n">
        <v>6.61</v>
      </c>
      <c r="F792" t="n">
        <v>4.12</v>
      </c>
      <c r="G792" t="n">
        <v>49.5</v>
      </c>
      <c r="H792" t="n">
        <v>0.9399999999999999</v>
      </c>
      <c r="I792" t="n">
        <v>5</v>
      </c>
      <c r="J792" t="n">
        <v>170.62</v>
      </c>
      <c r="K792" t="n">
        <v>50.28</v>
      </c>
      <c r="L792" t="n">
        <v>9</v>
      </c>
      <c r="M792" t="n">
        <v>3</v>
      </c>
      <c r="N792" t="n">
        <v>31.34</v>
      </c>
      <c r="O792" t="n">
        <v>21277.6</v>
      </c>
      <c r="P792" t="n">
        <v>41.69</v>
      </c>
      <c r="Q792" t="n">
        <v>203.56</v>
      </c>
      <c r="R792" t="n">
        <v>16.69</v>
      </c>
      <c r="S792" t="n">
        <v>13.05</v>
      </c>
      <c r="T792" t="n">
        <v>1526.68</v>
      </c>
      <c r="U792" t="n">
        <v>0.78</v>
      </c>
      <c r="V792" t="n">
        <v>0.91</v>
      </c>
      <c r="W792" t="n">
        <v>0.06</v>
      </c>
      <c r="X792" t="n">
        <v>0.08</v>
      </c>
      <c r="Y792" t="n">
        <v>1</v>
      </c>
      <c r="Z792" t="n">
        <v>10</v>
      </c>
    </row>
    <row r="793">
      <c r="A793" t="n">
        <v>33</v>
      </c>
      <c r="B793" t="n">
        <v>80</v>
      </c>
      <c r="C793" t="inlineStr">
        <is>
          <t xml:space="preserve">CONCLUIDO	</t>
        </is>
      </c>
      <c r="D793" t="n">
        <v>15.1273</v>
      </c>
      <c r="E793" t="n">
        <v>6.61</v>
      </c>
      <c r="F793" t="n">
        <v>4.12</v>
      </c>
      <c r="G793" t="n">
        <v>49.5</v>
      </c>
      <c r="H793" t="n">
        <v>0.96</v>
      </c>
      <c r="I793" t="n">
        <v>5</v>
      </c>
      <c r="J793" t="n">
        <v>170.99</v>
      </c>
      <c r="K793" t="n">
        <v>50.28</v>
      </c>
      <c r="L793" t="n">
        <v>9.25</v>
      </c>
      <c r="M793" t="n">
        <v>3</v>
      </c>
      <c r="N793" t="n">
        <v>31.46</v>
      </c>
      <c r="O793" t="n">
        <v>21322.55</v>
      </c>
      <c r="P793" t="n">
        <v>41.38</v>
      </c>
      <c r="Q793" t="n">
        <v>203.56</v>
      </c>
      <c r="R793" t="n">
        <v>16.66</v>
      </c>
      <c r="S793" t="n">
        <v>13.05</v>
      </c>
      <c r="T793" t="n">
        <v>1510.92</v>
      </c>
      <c r="U793" t="n">
        <v>0.78</v>
      </c>
      <c r="V793" t="n">
        <v>0.91</v>
      </c>
      <c r="W793" t="n">
        <v>0.06</v>
      </c>
      <c r="X793" t="n">
        <v>0.08</v>
      </c>
      <c r="Y793" t="n">
        <v>1</v>
      </c>
      <c r="Z793" t="n">
        <v>10</v>
      </c>
    </row>
    <row r="794">
      <c r="A794" t="n">
        <v>34</v>
      </c>
      <c r="B794" t="n">
        <v>80</v>
      </c>
      <c r="C794" t="inlineStr">
        <is>
          <t xml:space="preserve">CONCLUIDO	</t>
        </is>
      </c>
      <c r="D794" t="n">
        <v>15.1292</v>
      </c>
      <c r="E794" t="n">
        <v>6.61</v>
      </c>
      <c r="F794" t="n">
        <v>4.12</v>
      </c>
      <c r="G794" t="n">
        <v>49.49</v>
      </c>
      <c r="H794" t="n">
        <v>0.98</v>
      </c>
      <c r="I794" t="n">
        <v>5</v>
      </c>
      <c r="J794" t="n">
        <v>171.35</v>
      </c>
      <c r="K794" t="n">
        <v>50.28</v>
      </c>
      <c r="L794" t="n">
        <v>9.5</v>
      </c>
      <c r="M794" t="n">
        <v>3</v>
      </c>
      <c r="N794" t="n">
        <v>31.57</v>
      </c>
      <c r="O794" t="n">
        <v>21367.54</v>
      </c>
      <c r="P794" t="n">
        <v>40.78</v>
      </c>
      <c r="Q794" t="n">
        <v>203.56</v>
      </c>
      <c r="R794" t="n">
        <v>16.65</v>
      </c>
      <c r="S794" t="n">
        <v>13.05</v>
      </c>
      <c r="T794" t="n">
        <v>1505.21</v>
      </c>
      <c r="U794" t="n">
        <v>0.78</v>
      </c>
      <c r="V794" t="n">
        <v>0.91</v>
      </c>
      <c r="W794" t="n">
        <v>0.06</v>
      </c>
      <c r="X794" t="n">
        <v>0.08</v>
      </c>
      <c r="Y794" t="n">
        <v>1</v>
      </c>
      <c r="Z794" t="n">
        <v>10</v>
      </c>
    </row>
    <row r="795">
      <c r="A795" t="n">
        <v>35</v>
      </c>
      <c r="B795" t="n">
        <v>80</v>
      </c>
      <c r="C795" t="inlineStr">
        <is>
          <t xml:space="preserve">CONCLUIDO	</t>
        </is>
      </c>
      <c r="D795" t="n">
        <v>15.2957</v>
      </c>
      <c r="E795" t="n">
        <v>6.54</v>
      </c>
      <c r="F795" t="n">
        <v>4.08</v>
      </c>
      <c r="G795" t="n">
        <v>61.27</v>
      </c>
      <c r="H795" t="n">
        <v>1.01</v>
      </c>
      <c r="I795" t="n">
        <v>4</v>
      </c>
      <c r="J795" t="n">
        <v>171.72</v>
      </c>
      <c r="K795" t="n">
        <v>50.28</v>
      </c>
      <c r="L795" t="n">
        <v>9.75</v>
      </c>
      <c r="M795" t="n">
        <v>2</v>
      </c>
      <c r="N795" t="n">
        <v>31.69</v>
      </c>
      <c r="O795" t="n">
        <v>21412.57</v>
      </c>
      <c r="P795" t="n">
        <v>39.83</v>
      </c>
      <c r="Q795" t="n">
        <v>203.56</v>
      </c>
      <c r="R795" t="n">
        <v>15.29</v>
      </c>
      <c r="S795" t="n">
        <v>13.05</v>
      </c>
      <c r="T795" t="n">
        <v>829.54</v>
      </c>
      <c r="U795" t="n">
        <v>0.85</v>
      </c>
      <c r="V795" t="n">
        <v>0.91</v>
      </c>
      <c r="W795" t="n">
        <v>0.06</v>
      </c>
      <c r="X795" t="n">
        <v>0.04</v>
      </c>
      <c r="Y795" t="n">
        <v>1</v>
      </c>
      <c r="Z795" t="n">
        <v>10</v>
      </c>
    </row>
    <row r="796">
      <c r="A796" t="n">
        <v>36</v>
      </c>
      <c r="B796" t="n">
        <v>80</v>
      </c>
      <c r="C796" t="inlineStr">
        <is>
          <t xml:space="preserve">CONCLUIDO	</t>
        </is>
      </c>
      <c r="D796" t="n">
        <v>15.2743</v>
      </c>
      <c r="E796" t="n">
        <v>6.55</v>
      </c>
      <c r="F796" t="n">
        <v>4.09</v>
      </c>
      <c r="G796" t="n">
        <v>61.4</v>
      </c>
      <c r="H796" t="n">
        <v>1.03</v>
      </c>
      <c r="I796" t="n">
        <v>4</v>
      </c>
      <c r="J796" t="n">
        <v>172.08</v>
      </c>
      <c r="K796" t="n">
        <v>50.28</v>
      </c>
      <c r="L796" t="n">
        <v>10</v>
      </c>
      <c r="M796" t="n">
        <v>2</v>
      </c>
      <c r="N796" t="n">
        <v>31.8</v>
      </c>
      <c r="O796" t="n">
        <v>21457.64</v>
      </c>
      <c r="P796" t="n">
        <v>39.72</v>
      </c>
      <c r="Q796" t="n">
        <v>203.56</v>
      </c>
      <c r="R796" t="n">
        <v>15.67</v>
      </c>
      <c r="S796" t="n">
        <v>13.05</v>
      </c>
      <c r="T796" t="n">
        <v>1020.75</v>
      </c>
      <c r="U796" t="n">
        <v>0.83</v>
      </c>
      <c r="V796" t="n">
        <v>0.91</v>
      </c>
      <c r="W796" t="n">
        <v>0.06</v>
      </c>
      <c r="X796" t="n">
        <v>0.05</v>
      </c>
      <c r="Y796" t="n">
        <v>1</v>
      </c>
      <c r="Z796" t="n">
        <v>10</v>
      </c>
    </row>
    <row r="797">
      <c r="A797" t="n">
        <v>37</v>
      </c>
      <c r="B797" t="n">
        <v>80</v>
      </c>
      <c r="C797" t="inlineStr">
        <is>
          <t xml:space="preserve">CONCLUIDO	</t>
        </is>
      </c>
      <c r="D797" t="n">
        <v>15.2678</v>
      </c>
      <c r="E797" t="n">
        <v>6.55</v>
      </c>
      <c r="F797" t="n">
        <v>4.1</v>
      </c>
      <c r="G797" t="n">
        <v>61.45</v>
      </c>
      <c r="H797" t="n">
        <v>1.05</v>
      </c>
      <c r="I797" t="n">
        <v>4</v>
      </c>
      <c r="J797" t="n">
        <v>172.45</v>
      </c>
      <c r="K797" t="n">
        <v>50.28</v>
      </c>
      <c r="L797" t="n">
        <v>10.25</v>
      </c>
      <c r="M797" t="n">
        <v>2</v>
      </c>
      <c r="N797" t="n">
        <v>31.92</v>
      </c>
      <c r="O797" t="n">
        <v>21502.75</v>
      </c>
      <c r="P797" t="n">
        <v>39.59</v>
      </c>
      <c r="Q797" t="n">
        <v>203.56</v>
      </c>
      <c r="R797" t="n">
        <v>15.78</v>
      </c>
      <c r="S797" t="n">
        <v>13.05</v>
      </c>
      <c r="T797" t="n">
        <v>1075.89</v>
      </c>
      <c r="U797" t="n">
        <v>0.83</v>
      </c>
      <c r="V797" t="n">
        <v>0.91</v>
      </c>
      <c r="W797" t="n">
        <v>0.06</v>
      </c>
      <c r="X797" t="n">
        <v>0.06</v>
      </c>
      <c r="Y797" t="n">
        <v>1</v>
      </c>
      <c r="Z797" t="n">
        <v>10</v>
      </c>
    </row>
    <row r="798">
      <c r="A798" t="n">
        <v>38</v>
      </c>
      <c r="B798" t="n">
        <v>80</v>
      </c>
      <c r="C798" t="inlineStr">
        <is>
          <t xml:space="preserve">CONCLUIDO	</t>
        </is>
      </c>
      <c r="D798" t="n">
        <v>15.2568</v>
      </c>
      <c r="E798" t="n">
        <v>6.55</v>
      </c>
      <c r="F798" t="n">
        <v>4.1</v>
      </c>
      <c r="G798" t="n">
        <v>61.52</v>
      </c>
      <c r="H798" t="n">
        <v>1.08</v>
      </c>
      <c r="I798" t="n">
        <v>4</v>
      </c>
      <c r="J798" t="n">
        <v>172.82</v>
      </c>
      <c r="K798" t="n">
        <v>50.28</v>
      </c>
      <c r="L798" t="n">
        <v>10.5</v>
      </c>
      <c r="M798" t="n">
        <v>1</v>
      </c>
      <c r="N798" t="n">
        <v>32.04</v>
      </c>
      <c r="O798" t="n">
        <v>21547.89</v>
      </c>
      <c r="P798" t="n">
        <v>39.35</v>
      </c>
      <c r="Q798" t="n">
        <v>203.56</v>
      </c>
      <c r="R798" t="n">
        <v>15.89</v>
      </c>
      <c r="S798" t="n">
        <v>13.05</v>
      </c>
      <c r="T798" t="n">
        <v>1132.37</v>
      </c>
      <c r="U798" t="n">
        <v>0.82</v>
      </c>
      <c r="V798" t="n">
        <v>0.91</v>
      </c>
      <c r="W798" t="n">
        <v>0.06</v>
      </c>
      <c r="X798" t="n">
        <v>0.06</v>
      </c>
      <c r="Y798" t="n">
        <v>1</v>
      </c>
      <c r="Z798" t="n">
        <v>10</v>
      </c>
    </row>
    <row r="799">
      <c r="A799" t="n">
        <v>39</v>
      </c>
      <c r="B799" t="n">
        <v>80</v>
      </c>
      <c r="C799" t="inlineStr">
        <is>
          <t xml:space="preserve">CONCLUIDO	</t>
        </is>
      </c>
      <c r="D799" t="n">
        <v>15.2484</v>
      </c>
      <c r="E799" t="n">
        <v>6.56</v>
      </c>
      <c r="F799" t="n">
        <v>4.1</v>
      </c>
      <c r="G799" t="n">
        <v>61.57</v>
      </c>
      <c r="H799" t="n">
        <v>1.1</v>
      </c>
      <c r="I799" t="n">
        <v>4</v>
      </c>
      <c r="J799" t="n">
        <v>173.18</v>
      </c>
      <c r="K799" t="n">
        <v>50.28</v>
      </c>
      <c r="L799" t="n">
        <v>10.75</v>
      </c>
      <c r="M799" t="n">
        <v>0</v>
      </c>
      <c r="N799" t="n">
        <v>32.15</v>
      </c>
      <c r="O799" t="n">
        <v>21593.08</v>
      </c>
      <c r="P799" t="n">
        <v>39.42</v>
      </c>
      <c r="Q799" t="n">
        <v>203.56</v>
      </c>
      <c r="R799" t="n">
        <v>15.94</v>
      </c>
      <c r="S799" t="n">
        <v>13.05</v>
      </c>
      <c r="T799" t="n">
        <v>1153.84</v>
      </c>
      <c r="U799" t="n">
        <v>0.82</v>
      </c>
      <c r="V799" t="n">
        <v>0.91</v>
      </c>
      <c r="W799" t="n">
        <v>0.06</v>
      </c>
      <c r="X799" t="n">
        <v>0.06</v>
      </c>
      <c r="Y799" t="n">
        <v>1</v>
      </c>
      <c r="Z799" t="n">
        <v>10</v>
      </c>
    </row>
    <row r="800">
      <c r="A800" t="n">
        <v>0</v>
      </c>
      <c r="B800" t="n">
        <v>115</v>
      </c>
      <c r="C800" t="inlineStr">
        <is>
          <t xml:space="preserve">CONCLUIDO	</t>
        </is>
      </c>
      <c r="D800" t="n">
        <v>9.5913</v>
      </c>
      <c r="E800" t="n">
        <v>10.43</v>
      </c>
      <c r="F800" t="n">
        <v>5.22</v>
      </c>
      <c r="G800" t="n">
        <v>5.4</v>
      </c>
      <c r="H800" t="n">
        <v>0.08</v>
      </c>
      <c r="I800" t="n">
        <v>58</v>
      </c>
      <c r="J800" t="n">
        <v>222.93</v>
      </c>
      <c r="K800" t="n">
        <v>56.94</v>
      </c>
      <c r="L800" t="n">
        <v>1</v>
      </c>
      <c r="M800" t="n">
        <v>56</v>
      </c>
      <c r="N800" t="n">
        <v>49.99</v>
      </c>
      <c r="O800" t="n">
        <v>27728.69</v>
      </c>
      <c r="P800" t="n">
        <v>78.69</v>
      </c>
      <c r="Q800" t="n">
        <v>203.62</v>
      </c>
      <c r="R800" t="n">
        <v>50.75</v>
      </c>
      <c r="S800" t="n">
        <v>13.05</v>
      </c>
      <c r="T800" t="n">
        <v>18287.56</v>
      </c>
      <c r="U800" t="n">
        <v>0.26</v>
      </c>
      <c r="V800" t="n">
        <v>0.72</v>
      </c>
      <c r="W800" t="n">
        <v>0.15</v>
      </c>
      <c r="X800" t="n">
        <v>1.18</v>
      </c>
      <c r="Y800" t="n">
        <v>1</v>
      </c>
      <c r="Z800" t="n">
        <v>10</v>
      </c>
    </row>
    <row r="801">
      <c r="A801" t="n">
        <v>1</v>
      </c>
      <c r="B801" t="n">
        <v>115</v>
      </c>
      <c r="C801" t="inlineStr">
        <is>
          <t xml:space="preserve">CONCLUIDO	</t>
        </is>
      </c>
      <c r="D801" t="n">
        <v>10.5091</v>
      </c>
      <c r="E801" t="n">
        <v>9.52</v>
      </c>
      <c r="F801" t="n">
        <v>4.92</v>
      </c>
      <c r="G801" t="n">
        <v>6.71</v>
      </c>
      <c r="H801" t="n">
        <v>0.1</v>
      </c>
      <c r="I801" t="n">
        <v>44</v>
      </c>
      <c r="J801" t="n">
        <v>223.35</v>
      </c>
      <c r="K801" t="n">
        <v>56.94</v>
      </c>
      <c r="L801" t="n">
        <v>1.25</v>
      </c>
      <c r="M801" t="n">
        <v>42</v>
      </c>
      <c r="N801" t="n">
        <v>50.15</v>
      </c>
      <c r="O801" t="n">
        <v>27780.03</v>
      </c>
      <c r="P801" t="n">
        <v>74.04000000000001</v>
      </c>
      <c r="Q801" t="n">
        <v>203.58</v>
      </c>
      <c r="R801" t="n">
        <v>41.65</v>
      </c>
      <c r="S801" t="n">
        <v>13.05</v>
      </c>
      <c r="T801" t="n">
        <v>13811.85</v>
      </c>
      <c r="U801" t="n">
        <v>0.31</v>
      </c>
      <c r="V801" t="n">
        <v>0.76</v>
      </c>
      <c r="W801" t="n">
        <v>0.12</v>
      </c>
      <c r="X801" t="n">
        <v>0.88</v>
      </c>
      <c r="Y801" t="n">
        <v>1</v>
      </c>
      <c r="Z801" t="n">
        <v>10</v>
      </c>
    </row>
    <row r="802">
      <c r="A802" t="n">
        <v>2</v>
      </c>
      <c r="B802" t="n">
        <v>115</v>
      </c>
      <c r="C802" t="inlineStr">
        <is>
          <t xml:space="preserve">CONCLUIDO	</t>
        </is>
      </c>
      <c r="D802" t="n">
        <v>11.2139</v>
      </c>
      <c r="E802" t="n">
        <v>8.92</v>
      </c>
      <c r="F802" t="n">
        <v>4.72</v>
      </c>
      <c r="G802" t="n">
        <v>8.09</v>
      </c>
      <c r="H802" t="n">
        <v>0.12</v>
      </c>
      <c r="I802" t="n">
        <v>35</v>
      </c>
      <c r="J802" t="n">
        <v>223.76</v>
      </c>
      <c r="K802" t="n">
        <v>56.94</v>
      </c>
      <c r="L802" t="n">
        <v>1.5</v>
      </c>
      <c r="M802" t="n">
        <v>33</v>
      </c>
      <c r="N802" t="n">
        <v>50.32</v>
      </c>
      <c r="O802" t="n">
        <v>27831.42</v>
      </c>
      <c r="P802" t="n">
        <v>70.78</v>
      </c>
      <c r="Q802" t="n">
        <v>203.57</v>
      </c>
      <c r="R802" t="n">
        <v>35.19</v>
      </c>
      <c r="S802" t="n">
        <v>13.05</v>
      </c>
      <c r="T802" t="n">
        <v>10624.93</v>
      </c>
      <c r="U802" t="n">
        <v>0.37</v>
      </c>
      <c r="V802" t="n">
        <v>0.79</v>
      </c>
      <c r="W802" t="n">
        <v>0.11</v>
      </c>
      <c r="X802" t="n">
        <v>0.68</v>
      </c>
      <c r="Y802" t="n">
        <v>1</v>
      </c>
      <c r="Z802" t="n">
        <v>10</v>
      </c>
    </row>
    <row r="803">
      <c r="A803" t="n">
        <v>3</v>
      </c>
      <c r="B803" t="n">
        <v>115</v>
      </c>
      <c r="C803" t="inlineStr">
        <is>
          <t xml:space="preserve">CONCLUIDO	</t>
        </is>
      </c>
      <c r="D803" t="n">
        <v>11.6163</v>
      </c>
      <c r="E803" t="n">
        <v>8.609999999999999</v>
      </c>
      <c r="F803" t="n">
        <v>4.63</v>
      </c>
      <c r="G803" t="n">
        <v>9.26</v>
      </c>
      <c r="H803" t="n">
        <v>0.14</v>
      </c>
      <c r="I803" t="n">
        <v>30</v>
      </c>
      <c r="J803" t="n">
        <v>224.18</v>
      </c>
      <c r="K803" t="n">
        <v>56.94</v>
      </c>
      <c r="L803" t="n">
        <v>1.75</v>
      </c>
      <c r="M803" t="n">
        <v>28</v>
      </c>
      <c r="N803" t="n">
        <v>50.49</v>
      </c>
      <c r="O803" t="n">
        <v>27882.87</v>
      </c>
      <c r="P803" t="n">
        <v>69.29000000000001</v>
      </c>
      <c r="Q803" t="n">
        <v>203.62</v>
      </c>
      <c r="R803" t="n">
        <v>32.42</v>
      </c>
      <c r="S803" t="n">
        <v>13.05</v>
      </c>
      <c r="T803" t="n">
        <v>9263.040000000001</v>
      </c>
      <c r="U803" t="n">
        <v>0.4</v>
      </c>
      <c r="V803" t="n">
        <v>0.8100000000000001</v>
      </c>
      <c r="W803" t="n">
        <v>0.1</v>
      </c>
      <c r="X803" t="n">
        <v>0.59</v>
      </c>
      <c r="Y803" t="n">
        <v>1</v>
      </c>
      <c r="Z803" t="n">
        <v>10</v>
      </c>
    </row>
    <row r="804">
      <c r="A804" t="n">
        <v>4</v>
      </c>
      <c r="B804" t="n">
        <v>115</v>
      </c>
      <c r="C804" t="inlineStr">
        <is>
          <t xml:space="preserve">CONCLUIDO	</t>
        </is>
      </c>
      <c r="D804" t="n">
        <v>11.9768</v>
      </c>
      <c r="E804" t="n">
        <v>8.35</v>
      </c>
      <c r="F804" t="n">
        <v>4.55</v>
      </c>
      <c r="G804" t="n">
        <v>10.49</v>
      </c>
      <c r="H804" t="n">
        <v>0.16</v>
      </c>
      <c r="I804" t="n">
        <v>26</v>
      </c>
      <c r="J804" t="n">
        <v>224.6</v>
      </c>
      <c r="K804" t="n">
        <v>56.94</v>
      </c>
      <c r="L804" t="n">
        <v>2</v>
      </c>
      <c r="M804" t="n">
        <v>24</v>
      </c>
      <c r="N804" t="n">
        <v>50.65</v>
      </c>
      <c r="O804" t="n">
        <v>27934.37</v>
      </c>
      <c r="P804" t="n">
        <v>67.87</v>
      </c>
      <c r="Q804" t="n">
        <v>203.56</v>
      </c>
      <c r="R804" t="n">
        <v>29.84</v>
      </c>
      <c r="S804" t="n">
        <v>13.05</v>
      </c>
      <c r="T804" t="n">
        <v>7993.66</v>
      </c>
      <c r="U804" t="n">
        <v>0.44</v>
      </c>
      <c r="V804" t="n">
        <v>0.82</v>
      </c>
      <c r="W804" t="n">
        <v>0.1</v>
      </c>
      <c r="X804" t="n">
        <v>0.51</v>
      </c>
      <c r="Y804" t="n">
        <v>1</v>
      </c>
      <c r="Z804" t="n">
        <v>10</v>
      </c>
    </row>
    <row r="805">
      <c r="A805" t="n">
        <v>5</v>
      </c>
      <c r="B805" t="n">
        <v>115</v>
      </c>
      <c r="C805" t="inlineStr">
        <is>
          <t xml:space="preserve">CONCLUIDO	</t>
        </is>
      </c>
      <c r="D805" t="n">
        <v>12.2699</v>
      </c>
      <c r="E805" t="n">
        <v>8.15</v>
      </c>
      <c r="F805" t="n">
        <v>4.48</v>
      </c>
      <c r="G805" t="n">
        <v>11.69</v>
      </c>
      <c r="H805" t="n">
        <v>0.18</v>
      </c>
      <c r="I805" t="n">
        <v>23</v>
      </c>
      <c r="J805" t="n">
        <v>225.01</v>
      </c>
      <c r="K805" t="n">
        <v>56.94</v>
      </c>
      <c r="L805" t="n">
        <v>2.25</v>
      </c>
      <c r="M805" t="n">
        <v>21</v>
      </c>
      <c r="N805" t="n">
        <v>50.82</v>
      </c>
      <c r="O805" t="n">
        <v>27985.94</v>
      </c>
      <c r="P805" t="n">
        <v>66.68000000000001</v>
      </c>
      <c r="Q805" t="n">
        <v>203.57</v>
      </c>
      <c r="R805" t="n">
        <v>27.68</v>
      </c>
      <c r="S805" t="n">
        <v>13.05</v>
      </c>
      <c r="T805" t="n">
        <v>6927.52</v>
      </c>
      <c r="U805" t="n">
        <v>0.47</v>
      </c>
      <c r="V805" t="n">
        <v>0.83</v>
      </c>
      <c r="W805" t="n">
        <v>0.09</v>
      </c>
      <c r="X805" t="n">
        <v>0.44</v>
      </c>
      <c r="Y805" t="n">
        <v>1</v>
      </c>
      <c r="Z805" t="n">
        <v>10</v>
      </c>
    </row>
    <row r="806">
      <c r="A806" t="n">
        <v>6</v>
      </c>
      <c r="B806" t="n">
        <v>115</v>
      </c>
      <c r="C806" t="inlineStr">
        <is>
          <t xml:space="preserve">CONCLUIDO	</t>
        </is>
      </c>
      <c r="D806" t="n">
        <v>12.5993</v>
      </c>
      <c r="E806" t="n">
        <v>7.94</v>
      </c>
      <c r="F806" t="n">
        <v>4.4</v>
      </c>
      <c r="G806" t="n">
        <v>13.2</v>
      </c>
      <c r="H806" t="n">
        <v>0.2</v>
      </c>
      <c r="I806" t="n">
        <v>20</v>
      </c>
      <c r="J806" t="n">
        <v>225.43</v>
      </c>
      <c r="K806" t="n">
        <v>56.94</v>
      </c>
      <c r="L806" t="n">
        <v>2.5</v>
      </c>
      <c r="M806" t="n">
        <v>18</v>
      </c>
      <c r="N806" t="n">
        <v>50.99</v>
      </c>
      <c r="O806" t="n">
        <v>28037.57</v>
      </c>
      <c r="P806" t="n">
        <v>65.34</v>
      </c>
      <c r="Q806" t="n">
        <v>203.57</v>
      </c>
      <c r="R806" t="n">
        <v>24.88</v>
      </c>
      <c r="S806" t="n">
        <v>13.05</v>
      </c>
      <c r="T806" t="n">
        <v>5544.49</v>
      </c>
      <c r="U806" t="n">
        <v>0.52</v>
      </c>
      <c r="V806" t="n">
        <v>0.85</v>
      </c>
      <c r="W806" t="n">
        <v>0.09</v>
      </c>
      <c r="X806" t="n">
        <v>0.36</v>
      </c>
      <c r="Y806" t="n">
        <v>1</v>
      </c>
      <c r="Z806" t="n">
        <v>10</v>
      </c>
    </row>
    <row r="807">
      <c r="A807" t="n">
        <v>7</v>
      </c>
      <c r="B807" t="n">
        <v>115</v>
      </c>
      <c r="C807" t="inlineStr">
        <is>
          <t xml:space="preserve">CONCLUIDO	</t>
        </is>
      </c>
      <c r="D807" t="n">
        <v>12.8055</v>
      </c>
      <c r="E807" t="n">
        <v>7.81</v>
      </c>
      <c r="F807" t="n">
        <v>4.36</v>
      </c>
      <c r="G807" t="n">
        <v>14.53</v>
      </c>
      <c r="H807" t="n">
        <v>0.22</v>
      </c>
      <c r="I807" t="n">
        <v>18</v>
      </c>
      <c r="J807" t="n">
        <v>225.85</v>
      </c>
      <c r="K807" t="n">
        <v>56.94</v>
      </c>
      <c r="L807" t="n">
        <v>2.75</v>
      </c>
      <c r="M807" t="n">
        <v>16</v>
      </c>
      <c r="N807" t="n">
        <v>51.16</v>
      </c>
      <c r="O807" t="n">
        <v>28089.25</v>
      </c>
      <c r="P807" t="n">
        <v>64.51000000000001</v>
      </c>
      <c r="Q807" t="n">
        <v>203.56</v>
      </c>
      <c r="R807" t="n">
        <v>24.22</v>
      </c>
      <c r="S807" t="n">
        <v>13.05</v>
      </c>
      <c r="T807" t="n">
        <v>5223.64</v>
      </c>
      <c r="U807" t="n">
        <v>0.54</v>
      </c>
      <c r="V807" t="n">
        <v>0.86</v>
      </c>
      <c r="W807" t="n">
        <v>0.07000000000000001</v>
      </c>
      <c r="X807" t="n">
        <v>0.32</v>
      </c>
      <c r="Y807" t="n">
        <v>1</v>
      </c>
      <c r="Z807" t="n">
        <v>10</v>
      </c>
    </row>
    <row r="808">
      <c r="A808" t="n">
        <v>8</v>
      </c>
      <c r="B808" t="n">
        <v>115</v>
      </c>
      <c r="C808" t="inlineStr">
        <is>
          <t xml:space="preserve">CONCLUIDO	</t>
        </is>
      </c>
      <c r="D808" t="n">
        <v>12.8269</v>
      </c>
      <c r="E808" t="n">
        <v>7.8</v>
      </c>
      <c r="F808" t="n">
        <v>4.39</v>
      </c>
      <c r="G808" t="n">
        <v>15.49</v>
      </c>
      <c r="H808" t="n">
        <v>0.24</v>
      </c>
      <c r="I808" t="n">
        <v>17</v>
      </c>
      <c r="J808" t="n">
        <v>226.27</v>
      </c>
      <c r="K808" t="n">
        <v>56.94</v>
      </c>
      <c r="L808" t="n">
        <v>3</v>
      </c>
      <c r="M808" t="n">
        <v>15</v>
      </c>
      <c r="N808" t="n">
        <v>51.33</v>
      </c>
      <c r="O808" t="n">
        <v>28140.99</v>
      </c>
      <c r="P808" t="n">
        <v>64.89</v>
      </c>
      <c r="Q808" t="n">
        <v>203.56</v>
      </c>
      <c r="R808" t="n">
        <v>25.07</v>
      </c>
      <c r="S808" t="n">
        <v>13.05</v>
      </c>
      <c r="T808" t="n">
        <v>5654.75</v>
      </c>
      <c r="U808" t="n">
        <v>0.52</v>
      </c>
      <c r="V808" t="n">
        <v>0.85</v>
      </c>
      <c r="W808" t="n">
        <v>0.08</v>
      </c>
      <c r="X808" t="n">
        <v>0.35</v>
      </c>
      <c r="Y808" t="n">
        <v>1</v>
      </c>
      <c r="Z808" t="n">
        <v>10</v>
      </c>
    </row>
    <row r="809">
      <c r="A809" t="n">
        <v>9</v>
      </c>
      <c r="B809" t="n">
        <v>115</v>
      </c>
      <c r="C809" t="inlineStr">
        <is>
          <t xml:space="preserve">CONCLUIDO	</t>
        </is>
      </c>
      <c r="D809" t="n">
        <v>12.9548</v>
      </c>
      <c r="E809" t="n">
        <v>7.72</v>
      </c>
      <c r="F809" t="n">
        <v>4.36</v>
      </c>
      <c r="G809" t="n">
        <v>16.34</v>
      </c>
      <c r="H809" t="n">
        <v>0.25</v>
      </c>
      <c r="I809" t="n">
        <v>16</v>
      </c>
      <c r="J809" t="n">
        <v>226.69</v>
      </c>
      <c r="K809" t="n">
        <v>56.94</v>
      </c>
      <c r="L809" t="n">
        <v>3.25</v>
      </c>
      <c r="M809" t="n">
        <v>14</v>
      </c>
      <c r="N809" t="n">
        <v>51.5</v>
      </c>
      <c r="O809" t="n">
        <v>28192.8</v>
      </c>
      <c r="P809" t="n">
        <v>64.19</v>
      </c>
      <c r="Q809" t="n">
        <v>203.59</v>
      </c>
      <c r="R809" t="n">
        <v>23.87</v>
      </c>
      <c r="S809" t="n">
        <v>13.05</v>
      </c>
      <c r="T809" t="n">
        <v>5059.39</v>
      </c>
      <c r="U809" t="n">
        <v>0.55</v>
      </c>
      <c r="V809" t="n">
        <v>0.86</v>
      </c>
      <c r="W809" t="n">
        <v>0.08</v>
      </c>
      <c r="X809" t="n">
        <v>0.32</v>
      </c>
      <c r="Y809" t="n">
        <v>1</v>
      </c>
      <c r="Z809" t="n">
        <v>10</v>
      </c>
    </row>
    <row r="810">
      <c r="A810" t="n">
        <v>10</v>
      </c>
      <c r="B810" t="n">
        <v>115</v>
      </c>
      <c r="C810" t="inlineStr">
        <is>
          <t xml:space="preserve">CONCLUIDO	</t>
        </is>
      </c>
      <c r="D810" t="n">
        <v>13.1979</v>
      </c>
      <c r="E810" t="n">
        <v>7.58</v>
      </c>
      <c r="F810" t="n">
        <v>4.3</v>
      </c>
      <c r="G810" t="n">
        <v>18.44</v>
      </c>
      <c r="H810" t="n">
        <v>0.27</v>
      </c>
      <c r="I810" t="n">
        <v>14</v>
      </c>
      <c r="J810" t="n">
        <v>227.11</v>
      </c>
      <c r="K810" t="n">
        <v>56.94</v>
      </c>
      <c r="L810" t="n">
        <v>3.5</v>
      </c>
      <c r="M810" t="n">
        <v>12</v>
      </c>
      <c r="N810" t="n">
        <v>51.67</v>
      </c>
      <c r="O810" t="n">
        <v>28244.66</v>
      </c>
      <c r="P810" t="n">
        <v>63.24</v>
      </c>
      <c r="Q810" t="n">
        <v>203.62</v>
      </c>
      <c r="R810" t="n">
        <v>22.16</v>
      </c>
      <c r="S810" t="n">
        <v>13.05</v>
      </c>
      <c r="T810" t="n">
        <v>4216.31</v>
      </c>
      <c r="U810" t="n">
        <v>0.59</v>
      </c>
      <c r="V810" t="n">
        <v>0.87</v>
      </c>
      <c r="W810" t="n">
        <v>0.08</v>
      </c>
      <c r="X810" t="n">
        <v>0.26</v>
      </c>
      <c r="Y810" t="n">
        <v>1</v>
      </c>
      <c r="Z810" t="n">
        <v>10</v>
      </c>
    </row>
    <row r="811">
      <c r="A811" t="n">
        <v>11</v>
      </c>
      <c r="B811" t="n">
        <v>115</v>
      </c>
      <c r="C811" t="inlineStr">
        <is>
          <t xml:space="preserve">CONCLUIDO	</t>
        </is>
      </c>
      <c r="D811" t="n">
        <v>13.3077</v>
      </c>
      <c r="E811" t="n">
        <v>7.51</v>
      </c>
      <c r="F811" t="n">
        <v>4.28</v>
      </c>
      <c r="G811" t="n">
        <v>19.77</v>
      </c>
      <c r="H811" t="n">
        <v>0.29</v>
      </c>
      <c r="I811" t="n">
        <v>13</v>
      </c>
      <c r="J811" t="n">
        <v>227.53</v>
      </c>
      <c r="K811" t="n">
        <v>56.94</v>
      </c>
      <c r="L811" t="n">
        <v>3.75</v>
      </c>
      <c r="M811" t="n">
        <v>11</v>
      </c>
      <c r="N811" t="n">
        <v>51.84</v>
      </c>
      <c r="O811" t="n">
        <v>28296.58</v>
      </c>
      <c r="P811" t="n">
        <v>62.86</v>
      </c>
      <c r="Q811" t="n">
        <v>203.63</v>
      </c>
      <c r="R811" t="n">
        <v>21.57</v>
      </c>
      <c r="S811" t="n">
        <v>13.05</v>
      </c>
      <c r="T811" t="n">
        <v>3925.67</v>
      </c>
      <c r="U811" t="n">
        <v>0.6</v>
      </c>
      <c r="V811" t="n">
        <v>0.87</v>
      </c>
      <c r="W811" t="n">
        <v>0.07000000000000001</v>
      </c>
      <c r="X811" t="n">
        <v>0.24</v>
      </c>
      <c r="Y811" t="n">
        <v>1</v>
      </c>
      <c r="Z811" t="n">
        <v>10</v>
      </c>
    </row>
    <row r="812">
      <c r="A812" t="n">
        <v>12</v>
      </c>
      <c r="B812" t="n">
        <v>115</v>
      </c>
      <c r="C812" t="inlineStr">
        <is>
          <t xml:space="preserve">CONCLUIDO	</t>
        </is>
      </c>
      <c r="D812" t="n">
        <v>13.3077</v>
      </c>
      <c r="E812" t="n">
        <v>7.51</v>
      </c>
      <c r="F812" t="n">
        <v>4.28</v>
      </c>
      <c r="G812" t="n">
        <v>19.77</v>
      </c>
      <c r="H812" t="n">
        <v>0.31</v>
      </c>
      <c r="I812" t="n">
        <v>13</v>
      </c>
      <c r="J812" t="n">
        <v>227.95</v>
      </c>
      <c r="K812" t="n">
        <v>56.94</v>
      </c>
      <c r="L812" t="n">
        <v>4</v>
      </c>
      <c r="M812" t="n">
        <v>11</v>
      </c>
      <c r="N812" t="n">
        <v>52.01</v>
      </c>
      <c r="O812" t="n">
        <v>28348.56</v>
      </c>
      <c r="P812" t="n">
        <v>62.66</v>
      </c>
      <c r="Q812" t="n">
        <v>203.57</v>
      </c>
      <c r="R812" t="n">
        <v>21.53</v>
      </c>
      <c r="S812" t="n">
        <v>13.05</v>
      </c>
      <c r="T812" t="n">
        <v>3904.71</v>
      </c>
      <c r="U812" t="n">
        <v>0.61</v>
      </c>
      <c r="V812" t="n">
        <v>0.87</v>
      </c>
      <c r="W812" t="n">
        <v>0.08</v>
      </c>
      <c r="X812" t="n">
        <v>0.24</v>
      </c>
      <c r="Y812" t="n">
        <v>1</v>
      </c>
      <c r="Z812" t="n">
        <v>10</v>
      </c>
    </row>
    <row r="813">
      <c r="A813" t="n">
        <v>13</v>
      </c>
      <c r="B813" t="n">
        <v>115</v>
      </c>
      <c r="C813" t="inlineStr">
        <is>
          <t xml:space="preserve">CONCLUIDO	</t>
        </is>
      </c>
      <c r="D813" t="n">
        <v>13.4268</v>
      </c>
      <c r="E813" t="n">
        <v>7.45</v>
      </c>
      <c r="F813" t="n">
        <v>4.26</v>
      </c>
      <c r="G813" t="n">
        <v>21.3</v>
      </c>
      <c r="H813" t="n">
        <v>0.33</v>
      </c>
      <c r="I813" t="n">
        <v>12</v>
      </c>
      <c r="J813" t="n">
        <v>228.38</v>
      </c>
      <c r="K813" t="n">
        <v>56.94</v>
      </c>
      <c r="L813" t="n">
        <v>4.25</v>
      </c>
      <c r="M813" t="n">
        <v>10</v>
      </c>
      <c r="N813" t="n">
        <v>52.18</v>
      </c>
      <c r="O813" t="n">
        <v>28400.61</v>
      </c>
      <c r="P813" t="n">
        <v>62.14</v>
      </c>
      <c r="Q813" t="n">
        <v>203.56</v>
      </c>
      <c r="R813" t="n">
        <v>20.9</v>
      </c>
      <c r="S813" t="n">
        <v>13.05</v>
      </c>
      <c r="T813" t="n">
        <v>3594.82</v>
      </c>
      <c r="U813" t="n">
        <v>0.62</v>
      </c>
      <c r="V813" t="n">
        <v>0.88</v>
      </c>
      <c r="W813" t="n">
        <v>0.07000000000000001</v>
      </c>
      <c r="X813" t="n">
        <v>0.22</v>
      </c>
      <c r="Y813" t="n">
        <v>1</v>
      </c>
      <c r="Z813" t="n">
        <v>10</v>
      </c>
    </row>
    <row r="814">
      <c r="A814" t="n">
        <v>14</v>
      </c>
      <c r="B814" t="n">
        <v>115</v>
      </c>
      <c r="C814" t="inlineStr">
        <is>
          <t xml:space="preserve">CONCLUIDO	</t>
        </is>
      </c>
      <c r="D814" t="n">
        <v>13.5405</v>
      </c>
      <c r="E814" t="n">
        <v>7.39</v>
      </c>
      <c r="F814" t="n">
        <v>4.24</v>
      </c>
      <c r="G814" t="n">
        <v>23.14</v>
      </c>
      <c r="H814" t="n">
        <v>0.35</v>
      </c>
      <c r="I814" t="n">
        <v>11</v>
      </c>
      <c r="J814" t="n">
        <v>228.8</v>
      </c>
      <c r="K814" t="n">
        <v>56.94</v>
      </c>
      <c r="L814" t="n">
        <v>4.5</v>
      </c>
      <c r="M814" t="n">
        <v>9</v>
      </c>
      <c r="N814" t="n">
        <v>52.36</v>
      </c>
      <c r="O814" t="n">
        <v>28452.71</v>
      </c>
      <c r="P814" t="n">
        <v>61.72</v>
      </c>
      <c r="Q814" t="n">
        <v>203.56</v>
      </c>
      <c r="R814" t="n">
        <v>20.22</v>
      </c>
      <c r="S814" t="n">
        <v>13.05</v>
      </c>
      <c r="T814" t="n">
        <v>3259.42</v>
      </c>
      <c r="U814" t="n">
        <v>0.65</v>
      </c>
      <c r="V814" t="n">
        <v>0.88</v>
      </c>
      <c r="W814" t="n">
        <v>0.07000000000000001</v>
      </c>
      <c r="X814" t="n">
        <v>0.2</v>
      </c>
      <c r="Y814" t="n">
        <v>1</v>
      </c>
      <c r="Z814" t="n">
        <v>10</v>
      </c>
    </row>
    <row r="815">
      <c r="A815" t="n">
        <v>15</v>
      </c>
      <c r="B815" t="n">
        <v>115</v>
      </c>
      <c r="C815" t="inlineStr">
        <is>
          <t xml:space="preserve">CONCLUIDO	</t>
        </is>
      </c>
      <c r="D815" t="n">
        <v>13.5445</v>
      </c>
      <c r="E815" t="n">
        <v>7.38</v>
      </c>
      <c r="F815" t="n">
        <v>4.24</v>
      </c>
      <c r="G815" t="n">
        <v>23.12</v>
      </c>
      <c r="H815" t="n">
        <v>0.37</v>
      </c>
      <c r="I815" t="n">
        <v>11</v>
      </c>
      <c r="J815" t="n">
        <v>229.22</v>
      </c>
      <c r="K815" t="n">
        <v>56.94</v>
      </c>
      <c r="L815" t="n">
        <v>4.75</v>
      </c>
      <c r="M815" t="n">
        <v>9</v>
      </c>
      <c r="N815" t="n">
        <v>52.53</v>
      </c>
      <c r="O815" t="n">
        <v>28504.87</v>
      </c>
      <c r="P815" t="n">
        <v>61.65</v>
      </c>
      <c r="Q815" t="n">
        <v>203.56</v>
      </c>
      <c r="R815" t="n">
        <v>20.16</v>
      </c>
      <c r="S815" t="n">
        <v>13.05</v>
      </c>
      <c r="T815" t="n">
        <v>3228.6</v>
      </c>
      <c r="U815" t="n">
        <v>0.65</v>
      </c>
      <c r="V815" t="n">
        <v>0.88</v>
      </c>
      <c r="W815" t="n">
        <v>0.07000000000000001</v>
      </c>
      <c r="X815" t="n">
        <v>0.2</v>
      </c>
      <c r="Y815" t="n">
        <v>1</v>
      </c>
      <c r="Z815" t="n">
        <v>10</v>
      </c>
    </row>
    <row r="816">
      <c r="A816" t="n">
        <v>16</v>
      </c>
      <c r="B816" t="n">
        <v>115</v>
      </c>
      <c r="C816" t="inlineStr">
        <is>
          <t xml:space="preserve">CONCLUIDO	</t>
        </is>
      </c>
      <c r="D816" t="n">
        <v>13.7457</v>
      </c>
      <c r="E816" t="n">
        <v>7.28</v>
      </c>
      <c r="F816" t="n">
        <v>4.18</v>
      </c>
      <c r="G816" t="n">
        <v>25.05</v>
      </c>
      <c r="H816" t="n">
        <v>0.39</v>
      </c>
      <c r="I816" t="n">
        <v>10</v>
      </c>
      <c r="J816" t="n">
        <v>229.65</v>
      </c>
      <c r="K816" t="n">
        <v>56.94</v>
      </c>
      <c r="L816" t="n">
        <v>5</v>
      </c>
      <c r="M816" t="n">
        <v>8</v>
      </c>
      <c r="N816" t="n">
        <v>52.7</v>
      </c>
      <c r="O816" t="n">
        <v>28557.1</v>
      </c>
      <c r="P816" t="n">
        <v>60.59</v>
      </c>
      <c r="Q816" t="n">
        <v>203.56</v>
      </c>
      <c r="R816" t="n">
        <v>18.05</v>
      </c>
      <c r="S816" t="n">
        <v>13.05</v>
      </c>
      <c r="T816" t="n">
        <v>2178.44</v>
      </c>
      <c r="U816" t="n">
        <v>0.72</v>
      </c>
      <c r="V816" t="n">
        <v>0.89</v>
      </c>
      <c r="W816" t="n">
        <v>0.07000000000000001</v>
      </c>
      <c r="X816" t="n">
        <v>0.13</v>
      </c>
      <c r="Y816" t="n">
        <v>1</v>
      </c>
      <c r="Z816" t="n">
        <v>10</v>
      </c>
    </row>
    <row r="817">
      <c r="A817" t="n">
        <v>17</v>
      </c>
      <c r="B817" t="n">
        <v>115</v>
      </c>
      <c r="C817" t="inlineStr">
        <is>
          <t xml:space="preserve">CONCLUIDO	</t>
        </is>
      </c>
      <c r="D817" t="n">
        <v>13.6441</v>
      </c>
      <c r="E817" t="n">
        <v>7.33</v>
      </c>
      <c r="F817" t="n">
        <v>4.23</v>
      </c>
      <c r="G817" t="n">
        <v>25.38</v>
      </c>
      <c r="H817" t="n">
        <v>0.41</v>
      </c>
      <c r="I817" t="n">
        <v>10</v>
      </c>
      <c r="J817" t="n">
        <v>230.07</v>
      </c>
      <c r="K817" t="n">
        <v>56.94</v>
      </c>
      <c r="L817" t="n">
        <v>5.25</v>
      </c>
      <c r="M817" t="n">
        <v>8</v>
      </c>
      <c r="N817" t="n">
        <v>52.88</v>
      </c>
      <c r="O817" t="n">
        <v>28609.38</v>
      </c>
      <c r="P817" t="n">
        <v>61.16</v>
      </c>
      <c r="Q817" t="n">
        <v>203.58</v>
      </c>
      <c r="R817" t="n">
        <v>20.13</v>
      </c>
      <c r="S817" t="n">
        <v>13.05</v>
      </c>
      <c r="T817" t="n">
        <v>3221.33</v>
      </c>
      <c r="U817" t="n">
        <v>0.65</v>
      </c>
      <c r="V817" t="n">
        <v>0.88</v>
      </c>
      <c r="W817" t="n">
        <v>0.07000000000000001</v>
      </c>
      <c r="X817" t="n">
        <v>0.19</v>
      </c>
      <c r="Y817" t="n">
        <v>1</v>
      </c>
      <c r="Z817" t="n">
        <v>10</v>
      </c>
    </row>
    <row r="818">
      <c r="A818" t="n">
        <v>18</v>
      </c>
      <c r="B818" t="n">
        <v>115</v>
      </c>
      <c r="C818" t="inlineStr">
        <is>
          <t xml:space="preserve">CONCLUIDO	</t>
        </is>
      </c>
      <c r="D818" t="n">
        <v>13.7852</v>
      </c>
      <c r="E818" t="n">
        <v>7.25</v>
      </c>
      <c r="F818" t="n">
        <v>4.2</v>
      </c>
      <c r="G818" t="n">
        <v>27.99</v>
      </c>
      <c r="H818" t="n">
        <v>0.42</v>
      </c>
      <c r="I818" t="n">
        <v>9</v>
      </c>
      <c r="J818" t="n">
        <v>230.49</v>
      </c>
      <c r="K818" t="n">
        <v>56.94</v>
      </c>
      <c r="L818" t="n">
        <v>5.5</v>
      </c>
      <c r="M818" t="n">
        <v>7</v>
      </c>
      <c r="N818" t="n">
        <v>53.05</v>
      </c>
      <c r="O818" t="n">
        <v>28661.73</v>
      </c>
      <c r="P818" t="n">
        <v>60.5</v>
      </c>
      <c r="Q818" t="n">
        <v>203.56</v>
      </c>
      <c r="R818" t="n">
        <v>18.99</v>
      </c>
      <c r="S818" t="n">
        <v>13.05</v>
      </c>
      <c r="T818" t="n">
        <v>2655.71</v>
      </c>
      <c r="U818" t="n">
        <v>0.6899999999999999</v>
      </c>
      <c r="V818" t="n">
        <v>0.89</v>
      </c>
      <c r="W818" t="n">
        <v>0.07000000000000001</v>
      </c>
      <c r="X818" t="n">
        <v>0.16</v>
      </c>
      <c r="Y818" t="n">
        <v>1</v>
      </c>
      <c r="Z818" t="n">
        <v>10</v>
      </c>
    </row>
    <row r="819">
      <c r="A819" t="n">
        <v>19</v>
      </c>
      <c r="B819" t="n">
        <v>115</v>
      </c>
      <c r="C819" t="inlineStr">
        <is>
          <t xml:space="preserve">CONCLUIDO	</t>
        </is>
      </c>
      <c r="D819" t="n">
        <v>13.7704</v>
      </c>
      <c r="E819" t="n">
        <v>7.26</v>
      </c>
      <c r="F819" t="n">
        <v>4.21</v>
      </c>
      <c r="G819" t="n">
        <v>28.04</v>
      </c>
      <c r="H819" t="n">
        <v>0.44</v>
      </c>
      <c r="I819" t="n">
        <v>9</v>
      </c>
      <c r="J819" t="n">
        <v>230.92</v>
      </c>
      <c r="K819" t="n">
        <v>56.94</v>
      </c>
      <c r="L819" t="n">
        <v>5.75</v>
      </c>
      <c r="M819" t="n">
        <v>7</v>
      </c>
      <c r="N819" t="n">
        <v>53.23</v>
      </c>
      <c r="O819" t="n">
        <v>28714.14</v>
      </c>
      <c r="P819" t="n">
        <v>60.65</v>
      </c>
      <c r="Q819" t="n">
        <v>203.56</v>
      </c>
      <c r="R819" t="n">
        <v>19.18</v>
      </c>
      <c r="S819" t="n">
        <v>13.05</v>
      </c>
      <c r="T819" t="n">
        <v>2749.45</v>
      </c>
      <c r="U819" t="n">
        <v>0.68</v>
      </c>
      <c r="V819" t="n">
        <v>0.89</v>
      </c>
      <c r="W819" t="n">
        <v>0.07000000000000001</v>
      </c>
      <c r="X819" t="n">
        <v>0.17</v>
      </c>
      <c r="Y819" t="n">
        <v>1</v>
      </c>
      <c r="Z819" t="n">
        <v>10</v>
      </c>
    </row>
    <row r="820">
      <c r="A820" t="n">
        <v>20</v>
      </c>
      <c r="B820" t="n">
        <v>115</v>
      </c>
      <c r="C820" t="inlineStr">
        <is>
          <t xml:space="preserve">CONCLUIDO	</t>
        </is>
      </c>
      <c r="D820" t="n">
        <v>13.763</v>
      </c>
      <c r="E820" t="n">
        <v>7.27</v>
      </c>
      <c r="F820" t="n">
        <v>4.21</v>
      </c>
      <c r="G820" t="n">
        <v>28.07</v>
      </c>
      <c r="H820" t="n">
        <v>0.46</v>
      </c>
      <c r="I820" t="n">
        <v>9</v>
      </c>
      <c r="J820" t="n">
        <v>231.34</v>
      </c>
      <c r="K820" t="n">
        <v>56.94</v>
      </c>
      <c r="L820" t="n">
        <v>6</v>
      </c>
      <c r="M820" t="n">
        <v>7</v>
      </c>
      <c r="N820" t="n">
        <v>53.4</v>
      </c>
      <c r="O820" t="n">
        <v>28766.61</v>
      </c>
      <c r="P820" t="n">
        <v>60.51</v>
      </c>
      <c r="Q820" t="n">
        <v>203.56</v>
      </c>
      <c r="R820" t="n">
        <v>19.28</v>
      </c>
      <c r="S820" t="n">
        <v>13.05</v>
      </c>
      <c r="T820" t="n">
        <v>2798.5</v>
      </c>
      <c r="U820" t="n">
        <v>0.68</v>
      </c>
      <c r="V820" t="n">
        <v>0.89</v>
      </c>
      <c r="W820" t="n">
        <v>0.07000000000000001</v>
      </c>
      <c r="X820" t="n">
        <v>0.17</v>
      </c>
      <c r="Y820" t="n">
        <v>1</v>
      </c>
      <c r="Z820" t="n">
        <v>10</v>
      </c>
    </row>
    <row r="821">
      <c r="A821" t="n">
        <v>21</v>
      </c>
      <c r="B821" t="n">
        <v>115</v>
      </c>
      <c r="C821" t="inlineStr">
        <is>
          <t xml:space="preserve">CONCLUIDO	</t>
        </is>
      </c>
      <c r="D821" t="n">
        <v>13.8959</v>
      </c>
      <c r="E821" t="n">
        <v>7.2</v>
      </c>
      <c r="F821" t="n">
        <v>4.18</v>
      </c>
      <c r="G821" t="n">
        <v>31.38</v>
      </c>
      <c r="H821" t="n">
        <v>0.48</v>
      </c>
      <c r="I821" t="n">
        <v>8</v>
      </c>
      <c r="J821" t="n">
        <v>231.77</v>
      </c>
      <c r="K821" t="n">
        <v>56.94</v>
      </c>
      <c r="L821" t="n">
        <v>6.25</v>
      </c>
      <c r="M821" t="n">
        <v>6</v>
      </c>
      <c r="N821" t="n">
        <v>53.58</v>
      </c>
      <c r="O821" t="n">
        <v>28819.14</v>
      </c>
      <c r="P821" t="n">
        <v>59.92</v>
      </c>
      <c r="Q821" t="n">
        <v>203.56</v>
      </c>
      <c r="R821" t="n">
        <v>18.55</v>
      </c>
      <c r="S821" t="n">
        <v>13.05</v>
      </c>
      <c r="T821" t="n">
        <v>2442.34</v>
      </c>
      <c r="U821" t="n">
        <v>0.7</v>
      </c>
      <c r="V821" t="n">
        <v>0.89</v>
      </c>
      <c r="W821" t="n">
        <v>0.07000000000000001</v>
      </c>
      <c r="X821" t="n">
        <v>0.14</v>
      </c>
      <c r="Y821" t="n">
        <v>1</v>
      </c>
      <c r="Z821" t="n">
        <v>10</v>
      </c>
    </row>
    <row r="822">
      <c r="A822" t="n">
        <v>22</v>
      </c>
      <c r="B822" t="n">
        <v>115</v>
      </c>
      <c r="C822" t="inlineStr">
        <is>
          <t xml:space="preserve">CONCLUIDO	</t>
        </is>
      </c>
      <c r="D822" t="n">
        <v>13.8975</v>
      </c>
      <c r="E822" t="n">
        <v>7.2</v>
      </c>
      <c r="F822" t="n">
        <v>4.18</v>
      </c>
      <c r="G822" t="n">
        <v>31.38</v>
      </c>
      <c r="H822" t="n">
        <v>0.5</v>
      </c>
      <c r="I822" t="n">
        <v>8</v>
      </c>
      <c r="J822" t="n">
        <v>232.2</v>
      </c>
      <c r="K822" t="n">
        <v>56.94</v>
      </c>
      <c r="L822" t="n">
        <v>6.5</v>
      </c>
      <c r="M822" t="n">
        <v>6</v>
      </c>
      <c r="N822" t="n">
        <v>53.75</v>
      </c>
      <c r="O822" t="n">
        <v>28871.74</v>
      </c>
      <c r="P822" t="n">
        <v>59.77</v>
      </c>
      <c r="Q822" t="n">
        <v>203.57</v>
      </c>
      <c r="R822" t="n">
        <v>18.49</v>
      </c>
      <c r="S822" t="n">
        <v>13.05</v>
      </c>
      <c r="T822" t="n">
        <v>2411.88</v>
      </c>
      <c r="U822" t="n">
        <v>0.71</v>
      </c>
      <c r="V822" t="n">
        <v>0.89</v>
      </c>
      <c r="W822" t="n">
        <v>0.07000000000000001</v>
      </c>
      <c r="X822" t="n">
        <v>0.14</v>
      </c>
      <c r="Y822" t="n">
        <v>1</v>
      </c>
      <c r="Z822" t="n">
        <v>10</v>
      </c>
    </row>
    <row r="823">
      <c r="A823" t="n">
        <v>23</v>
      </c>
      <c r="B823" t="n">
        <v>115</v>
      </c>
      <c r="C823" t="inlineStr">
        <is>
          <t xml:space="preserve">CONCLUIDO	</t>
        </is>
      </c>
      <c r="D823" t="n">
        <v>13.8996</v>
      </c>
      <c r="E823" t="n">
        <v>7.19</v>
      </c>
      <c r="F823" t="n">
        <v>4.18</v>
      </c>
      <c r="G823" t="n">
        <v>31.37</v>
      </c>
      <c r="H823" t="n">
        <v>0.52</v>
      </c>
      <c r="I823" t="n">
        <v>8</v>
      </c>
      <c r="J823" t="n">
        <v>232.62</v>
      </c>
      <c r="K823" t="n">
        <v>56.94</v>
      </c>
      <c r="L823" t="n">
        <v>6.75</v>
      </c>
      <c r="M823" t="n">
        <v>6</v>
      </c>
      <c r="N823" t="n">
        <v>53.93</v>
      </c>
      <c r="O823" t="n">
        <v>28924.39</v>
      </c>
      <c r="P823" t="n">
        <v>59.54</v>
      </c>
      <c r="Q823" t="n">
        <v>203.56</v>
      </c>
      <c r="R823" t="n">
        <v>18.51</v>
      </c>
      <c r="S823" t="n">
        <v>13.05</v>
      </c>
      <c r="T823" t="n">
        <v>2417.63</v>
      </c>
      <c r="U823" t="n">
        <v>0.71</v>
      </c>
      <c r="V823" t="n">
        <v>0.89</v>
      </c>
      <c r="W823" t="n">
        <v>0.07000000000000001</v>
      </c>
      <c r="X823" t="n">
        <v>0.14</v>
      </c>
      <c r="Y823" t="n">
        <v>1</v>
      </c>
      <c r="Z823" t="n">
        <v>10</v>
      </c>
    </row>
    <row r="824">
      <c r="A824" t="n">
        <v>24</v>
      </c>
      <c r="B824" t="n">
        <v>115</v>
      </c>
      <c r="C824" t="inlineStr">
        <is>
          <t xml:space="preserve">CONCLUIDO	</t>
        </is>
      </c>
      <c r="D824" t="n">
        <v>13.9039</v>
      </c>
      <c r="E824" t="n">
        <v>7.19</v>
      </c>
      <c r="F824" t="n">
        <v>4.18</v>
      </c>
      <c r="G824" t="n">
        <v>31.35</v>
      </c>
      <c r="H824" t="n">
        <v>0.53</v>
      </c>
      <c r="I824" t="n">
        <v>8</v>
      </c>
      <c r="J824" t="n">
        <v>233.05</v>
      </c>
      <c r="K824" t="n">
        <v>56.94</v>
      </c>
      <c r="L824" t="n">
        <v>7</v>
      </c>
      <c r="M824" t="n">
        <v>6</v>
      </c>
      <c r="N824" t="n">
        <v>54.11</v>
      </c>
      <c r="O824" t="n">
        <v>28977.11</v>
      </c>
      <c r="P824" t="n">
        <v>59.21</v>
      </c>
      <c r="Q824" t="n">
        <v>203.57</v>
      </c>
      <c r="R824" t="n">
        <v>18.31</v>
      </c>
      <c r="S824" t="n">
        <v>13.05</v>
      </c>
      <c r="T824" t="n">
        <v>2319.41</v>
      </c>
      <c r="U824" t="n">
        <v>0.71</v>
      </c>
      <c r="V824" t="n">
        <v>0.89</v>
      </c>
      <c r="W824" t="n">
        <v>0.07000000000000001</v>
      </c>
      <c r="X824" t="n">
        <v>0.14</v>
      </c>
      <c r="Y824" t="n">
        <v>1</v>
      </c>
      <c r="Z824" t="n">
        <v>10</v>
      </c>
    </row>
    <row r="825">
      <c r="A825" t="n">
        <v>25</v>
      </c>
      <c r="B825" t="n">
        <v>115</v>
      </c>
      <c r="C825" t="inlineStr">
        <is>
          <t xml:space="preserve">CONCLUIDO	</t>
        </is>
      </c>
      <c r="D825" t="n">
        <v>14.09</v>
      </c>
      <c r="E825" t="n">
        <v>7.1</v>
      </c>
      <c r="F825" t="n">
        <v>4.13</v>
      </c>
      <c r="G825" t="n">
        <v>35.39</v>
      </c>
      <c r="H825" t="n">
        <v>0.55</v>
      </c>
      <c r="I825" t="n">
        <v>7</v>
      </c>
      <c r="J825" t="n">
        <v>233.48</v>
      </c>
      <c r="K825" t="n">
        <v>56.94</v>
      </c>
      <c r="L825" t="n">
        <v>7.25</v>
      </c>
      <c r="M825" t="n">
        <v>5</v>
      </c>
      <c r="N825" t="n">
        <v>54.29</v>
      </c>
      <c r="O825" t="n">
        <v>29029.89</v>
      </c>
      <c r="P825" t="n">
        <v>58.38</v>
      </c>
      <c r="Q825" t="n">
        <v>203.56</v>
      </c>
      <c r="R825" t="n">
        <v>16.65</v>
      </c>
      <c r="S825" t="n">
        <v>13.05</v>
      </c>
      <c r="T825" t="n">
        <v>1494.59</v>
      </c>
      <c r="U825" t="n">
        <v>0.78</v>
      </c>
      <c r="V825" t="n">
        <v>0.9</v>
      </c>
      <c r="W825" t="n">
        <v>0.06</v>
      </c>
      <c r="X825" t="n">
        <v>0.09</v>
      </c>
      <c r="Y825" t="n">
        <v>1</v>
      </c>
      <c r="Z825" t="n">
        <v>10</v>
      </c>
    </row>
    <row r="826">
      <c r="A826" t="n">
        <v>26</v>
      </c>
      <c r="B826" t="n">
        <v>115</v>
      </c>
      <c r="C826" t="inlineStr">
        <is>
          <t xml:space="preserve">CONCLUIDO	</t>
        </is>
      </c>
      <c r="D826" t="n">
        <v>14.0438</v>
      </c>
      <c r="E826" t="n">
        <v>7.12</v>
      </c>
      <c r="F826" t="n">
        <v>4.15</v>
      </c>
      <c r="G826" t="n">
        <v>35.59</v>
      </c>
      <c r="H826" t="n">
        <v>0.57</v>
      </c>
      <c r="I826" t="n">
        <v>7</v>
      </c>
      <c r="J826" t="n">
        <v>233.91</v>
      </c>
      <c r="K826" t="n">
        <v>56.94</v>
      </c>
      <c r="L826" t="n">
        <v>7.5</v>
      </c>
      <c r="M826" t="n">
        <v>5</v>
      </c>
      <c r="N826" t="n">
        <v>54.46</v>
      </c>
      <c r="O826" t="n">
        <v>29082.74</v>
      </c>
      <c r="P826" t="n">
        <v>58.68</v>
      </c>
      <c r="Q826" t="n">
        <v>203.56</v>
      </c>
      <c r="R826" t="n">
        <v>17.57</v>
      </c>
      <c r="S826" t="n">
        <v>13.05</v>
      </c>
      <c r="T826" t="n">
        <v>1957.14</v>
      </c>
      <c r="U826" t="n">
        <v>0.74</v>
      </c>
      <c r="V826" t="n">
        <v>0.9</v>
      </c>
      <c r="W826" t="n">
        <v>0.06</v>
      </c>
      <c r="X826" t="n">
        <v>0.11</v>
      </c>
      <c r="Y826" t="n">
        <v>1</v>
      </c>
      <c r="Z826" t="n">
        <v>10</v>
      </c>
    </row>
    <row r="827">
      <c r="A827" t="n">
        <v>27</v>
      </c>
      <c r="B827" t="n">
        <v>115</v>
      </c>
      <c r="C827" t="inlineStr">
        <is>
          <t xml:space="preserve">CONCLUIDO	</t>
        </is>
      </c>
      <c r="D827" t="n">
        <v>14.0121</v>
      </c>
      <c r="E827" t="n">
        <v>7.14</v>
      </c>
      <c r="F827" t="n">
        <v>4.17</v>
      </c>
      <c r="G827" t="n">
        <v>35.73</v>
      </c>
      <c r="H827" t="n">
        <v>0.59</v>
      </c>
      <c r="I827" t="n">
        <v>7</v>
      </c>
      <c r="J827" t="n">
        <v>234.34</v>
      </c>
      <c r="K827" t="n">
        <v>56.94</v>
      </c>
      <c r="L827" t="n">
        <v>7.75</v>
      </c>
      <c r="M827" t="n">
        <v>5</v>
      </c>
      <c r="N827" t="n">
        <v>54.64</v>
      </c>
      <c r="O827" t="n">
        <v>29135.65</v>
      </c>
      <c r="P827" t="n">
        <v>58.82</v>
      </c>
      <c r="Q827" t="n">
        <v>203.58</v>
      </c>
      <c r="R827" t="n">
        <v>18.02</v>
      </c>
      <c r="S827" t="n">
        <v>13.05</v>
      </c>
      <c r="T827" t="n">
        <v>2181.56</v>
      </c>
      <c r="U827" t="n">
        <v>0.72</v>
      </c>
      <c r="V827" t="n">
        <v>0.9</v>
      </c>
      <c r="W827" t="n">
        <v>0.07000000000000001</v>
      </c>
      <c r="X827" t="n">
        <v>0.13</v>
      </c>
      <c r="Y827" t="n">
        <v>1</v>
      </c>
      <c r="Z827" t="n">
        <v>10</v>
      </c>
    </row>
    <row r="828">
      <c r="A828" t="n">
        <v>28</v>
      </c>
      <c r="B828" t="n">
        <v>115</v>
      </c>
      <c r="C828" t="inlineStr">
        <is>
          <t xml:space="preserve">CONCLUIDO	</t>
        </is>
      </c>
      <c r="D828" t="n">
        <v>14.0209</v>
      </c>
      <c r="E828" t="n">
        <v>7.13</v>
      </c>
      <c r="F828" t="n">
        <v>4.16</v>
      </c>
      <c r="G828" t="n">
        <v>35.69</v>
      </c>
      <c r="H828" t="n">
        <v>0.61</v>
      </c>
      <c r="I828" t="n">
        <v>7</v>
      </c>
      <c r="J828" t="n">
        <v>234.77</v>
      </c>
      <c r="K828" t="n">
        <v>56.94</v>
      </c>
      <c r="L828" t="n">
        <v>8</v>
      </c>
      <c r="M828" t="n">
        <v>5</v>
      </c>
      <c r="N828" t="n">
        <v>54.82</v>
      </c>
      <c r="O828" t="n">
        <v>29188.62</v>
      </c>
      <c r="P828" t="n">
        <v>58.42</v>
      </c>
      <c r="Q828" t="n">
        <v>203.56</v>
      </c>
      <c r="R828" t="n">
        <v>17.92</v>
      </c>
      <c r="S828" t="n">
        <v>13.05</v>
      </c>
      <c r="T828" t="n">
        <v>2132.15</v>
      </c>
      <c r="U828" t="n">
        <v>0.73</v>
      </c>
      <c r="V828" t="n">
        <v>0.9</v>
      </c>
      <c r="W828" t="n">
        <v>0.06</v>
      </c>
      <c r="X828" t="n">
        <v>0.12</v>
      </c>
      <c r="Y828" t="n">
        <v>1</v>
      </c>
      <c r="Z828" t="n">
        <v>10</v>
      </c>
    </row>
    <row r="829">
      <c r="A829" t="n">
        <v>29</v>
      </c>
      <c r="B829" t="n">
        <v>115</v>
      </c>
      <c r="C829" t="inlineStr">
        <is>
          <t xml:space="preserve">CONCLUIDO	</t>
        </is>
      </c>
      <c r="D829" t="n">
        <v>14.0138</v>
      </c>
      <c r="E829" t="n">
        <v>7.14</v>
      </c>
      <c r="F829" t="n">
        <v>4.17</v>
      </c>
      <c r="G829" t="n">
        <v>35.72</v>
      </c>
      <c r="H829" t="n">
        <v>0.62</v>
      </c>
      <c r="I829" t="n">
        <v>7</v>
      </c>
      <c r="J829" t="n">
        <v>235.2</v>
      </c>
      <c r="K829" t="n">
        <v>56.94</v>
      </c>
      <c r="L829" t="n">
        <v>8.25</v>
      </c>
      <c r="M829" t="n">
        <v>5</v>
      </c>
      <c r="N829" t="n">
        <v>55</v>
      </c>
      <c r="O829" t="n">
        <v>29241.66</v>
      </c>
      <c r="P829" t="n">
        <v>58.19</v>
      </c>
      <c r="Q829" t="n">
        <v>203.56</v>
      </c>
      <c r="R829" t="n">
        <v>17.98</v>
      </c>
      <c r="S829" t="n">
        <v>13.05</v>
      </c>
      <c r="T829" t="n">
        <v>2158.3</v>
      </c>
      <c r="U829" t="n">
        <v>0.73</v>
      </c>
      <c r="V829" t="n">
        <v>0.9</v>
      </c>
      <c r="W829" t="n">
        <v>0.07000000000000001</v>
      </c>
      <c r="X829" t="n">
        <v>0.13</v>
      </c>
      <c r="Y829" t="n">
        <v>1</v>
      </c>
      <c r="Z829" t="n">
        <v>10</v>
      </c>
    </row>
    <row r="830">
      <c r="A830" t="n">
        <v>30</v>
      </c>
      <c r="B830" t="n">
        <v>115</v>
      </c>
      <c r="C830" t="inlineStr">
        <is>
          <t xml:space="preserve">CONCLUIDO	</t>
        </is>
      </c>
      <c r="D830" t="n">
        <v>14.161</v>
      </c>
      <c r="E830" t="n">
        <v>7.06</v>
      </c>
      <c r="F830" t="n">
        <v>4.14</v>
      </c>
      <c r="G830" t="n">
        <v>41.38</v>
      </c>
      <c r="H830" t="n">
        <v>0.64</v>
      </c>
      <c r="I830" t="n">
        <v>6</v>
      </c>
      <c r="J830" t="n">
        <v>235.63</v>
      </c>
      <c r="K830" t="n">
        <v>56.94</v>
      </c>
      <c r="L830" t="n">
        <v>8.5</v>
      </c>
      <c r="M830" t="n">
        <v>4</v>
      </c>
      <c r="N830" t="n">
        <v>55.18</v>
      </c>
      <c r="O830" t="n">
        <v>29294.76</v>
      </c>
      <c r="P830" t="n">
        <v>57.64</v>
      </c>
      <c r="Q830" t="n">
        <v>203.56</v>
      </c>
      <c r="R830" t="n">
        <v>17.06</v>
      </c>
      <c r="S830" t="n">
        <v>13.05</v>
      </c>
      <c r="T830" t="n">
        <v>1704.19</v>
      </c>
      <c r="U830" t="n">
        <v>0.77</v>
      </c>
      <c r="V830" t="n">
        <v>0.9</v>
      </c>
      <c r="W830" t="n">
        <v>0.06</v>
      </c>
      <c r="X830" t="n">
        <v>0.1</v>
      </c>
      <c r="Y830" t="n">
        <v>1</v>
      </c>
      <c r="Z830" t="n">
        <v>10</v>
      </c>
    </row>
    <row r="831">
      <c r="A831" t="n">
        <v>31</v>
      </c>
      <c r="B831" t="n">
        <v>115</v>
      </c>
      <c r="C831" t="inlineStr">
        <is>
          <t xml:space="preserve">CONCLUIDO	</t>
        </is>
      </c>
      <c r="D831" t="n">
        <v>14.1482</v>
      </c>
      <c r="E831" t="n">
        <v>7.07</v>
      </c>
      <c r="F831" t="n">
        <v>4.14</v>
      </c>
      <c r="G831" t="n">
        <v>41.44</v>
      </c>
      <c r="H831" t="n">
        <v>0.66</v>
      </c>
      <c r="I831" t="n">
        <v>6</v>
      </c>
      <c r="J831" t="n">
        <v>236.06</v>
      </c>
      <c r="K831" t="n">
        <v>56.94</v>
      </c>
      <c r="L831" t="n">
        <v>8.75</v>
      </c>
      <c r="M831" t="n">
        <v>4</v>
      </c>
      <c r="N831" t="n">
        <v>55.36</v>
      </c>
      <c r="O831" t="n">
        <v>29347.92</v>
      </c>
      <c r="P831" t="n">
        <v>57.89</v>
      </c>
      <c r="Q831" t="n">
        <v>203.61</v>
      </c>
      <c r="R831" t="n">
        <v>17.21</v>
      </c>
      <c r="S831" t="n">
        <v>13.05</v>
      </c>
      <c r="T831" t="n">
        <v>1780.83</v>
      </c>
      <c r="U831" t="n">
        <v>0.76</v>
      </c>
      <c r="V831" t="n">
        <v>0.9</v>
      </c>
      <c r="W831" t="n">
        <v>0.07000000000000001</v>
      </c>
      <c r="X831" t="n">
        <v>0.1</v>
      </c>
      <c r="Y831" t="n">
        <v>1</v>
      </c>
      <c r="Z831" t="n">
        <v>10</v>
      </c>
    </row>
    <row r="832">
      <c r="A832" t="n">
        <v>32</v>
      </c>
      <c r="B832" t="n">
        <v>115</v>
      </c>
      <c r="C832" t="inlineStr">
        <is>
          <t xml:space="preserve">CONCLUIDO	</t>
        </is>
      </c>
      <c r="D832" t="n">
        <v>14.1593</v>
      </c>
      <c r="E832" t="n">
        <v>7.06</v>
      </c>
      <c r="F832" t="n">
        <v>4.14</v>
      </c>
      <c r="G832" t="n">
        <v>41.38</v>
      </c>
      <c r="H832" t="n">
        <v>0.68</v>
      </c>
      <c r="I832" t="n">
        <v>6</v>
      </c>
      <c r="J832" t="n">
        <v>236.49</v>
      </c>
      <c r="K832" t="n">
        <v>56.94</v>
      </c>
      <c r="L832" t="n">
        <v>9</v>
      </c>
      <c r="M832" t="n">
        <v>4</v>
      </c>
      <c r="N832" t="n">
        <v>55.55</v>
      </c>
      <c r="O832" t="n">
        <v>29401.15</v>
      </c>
      <c r="P832" t="n">
        <v>57.67</v>
      </c>
      <c r="Q832" t="n">
        <v>203.58</v>
      </c>
      <c r="R832" t="n">
        <v>17.06</v>
      </c>
      <c r="S832" t="n">
        <v>13.05</v>
      </c>
      <c r="T832" t="n">
        <v>1705.86</v>
      </c>
      <c r="U832" t="n">
        <v>0.76</v>
      </c>
      <c r="V832" t="n">
        <v>0.9</v>
      </c>
      <c r="W832" t="n">
        <v>0.06</v>
      </c>
      <c r="X832" t="n">
        <v>0.1</v>
      </c>
      <c r="Y832" t="n">
        <v>1</v>
      </c>
      <c r="Z832" t="n">
        <v>10</v>
      </c>
    </row>
    <row r="833">
      <c r="A833" t="n">
        <v>33</v>
      </c>
      <c r="B833" t="n">
        <v>115</v>
      </c>
      <c r="C833" t="inlineStr">
        <is>
          <t xml:space="preserve">CONCLUIDO	</t>
        </is>
      </c>
      <c r="D833" t="n">
        <v>14.166</v>
      </c>
      <c r="E833" t="n">
        <v>7.06</v>
      </c>
      <c r="F833" t="n">
        <v>4.13</v>
      </c>
      <c r="G833" t="n">
        <v>41.35</v>
      </c>
      <c r="H833" t="n">
        <v>0.6899999999999999</v>
      </c>
      <c r="I833" t="n">
        <v>6</v>
      </c>
      <c r="J833" t="n">
        <v>236.92</v>
      </c>
      <c r="K833" t="n">
        <v>56.94</v>
      </c>
      <c r="L833" t="n">
        <v>9.25</v>
      </c>
      <c r="M833" t="n">
        <v>4</v>
      </c>
      <c r="N833" t="n">
        <v>55.73</v>
      </c>
      <c r="O833" t="n">
        <v>29454.44</v>
      </c>
      <c r="P833" t="n">
        <v>57.56</v>
      </c>
      <c r="Q833" t="n">
        <v>203.58</v>
      </c>
      <c r="R833" t="n">
        <v>16.9</v>
      </c>
      <c r="S833" t="n">
        <v>13.05</v>
      </c>
      <c r="T833" t="n">
        <v>1624.28</v>
      </c>
      <c r="U833" t="n">
        <v>0.77</v>
      </c>
      <c r="V833" t="n">
        <v>0.9</v>
      </c>
      <c r="W833" t="n">
        <v>0.07000000000000001</v>
      </c>
      <c r="X833" t="n">
        <v>0.09</v>
      </c>
      <c r="Y833" t="n">
        <v>1</v>
      </c>
      <c r="Z833" t="n">
        <v>10</v>
      </c>
    </row>
    <row r="834">
      <c r="A834" t="n">
        <v>34</v>
      </c>
      <c r="B834" t="n">
        <v>115</v>
      </c>
      <c r="C834" t="inlineStr">
        <is>
          <t xml:space="preserve">CONCLUIDO	</t>
        </is>
      </c>
      <c r="D834" t="n">
        <v>14.1973</v>
      </c>
      <c r="E834" t="n">
        <v>7.04</v>
      </c>
      <c r="F834" t="n">
        <v>4.12</v>
      </c>
      <c r="G834" t="n">
        <v>41.19</v>
      </c>
      <c r="H834" t="n">
        <v>0.71</v>
      </c>
      <c r="I834" t="n">
        <v>6</v>
      </c>
      <c r="J834" t="n">
        <v>237.35</v>
      </c>
      <c r="K834" t="n">
        <v>56.94</v>
      </c>
      <c r="L834" t="n">
        <v>9.5</v>
      </c>
      <c r="M834" t="n">
        <v>4</v>
      </c>
      <c r="N834" t="n">
        <v>55.91</v>
      </c>
      <c r="O834" t="n">
        <v>29507.8</v>
      </c>
      <c r="P834" t="n">
        <v>56.95</v>
      </c>
      <c r="Q834" t="n">
        <v>203.56</v>
      </c>
      <c r="R834" t="n">
        <v>16.49</v>
      </c>
      <c r="S834" t="n">
        <v>13.05</v>
      </c>
      <c r="T834" t="n">
        <v>1417.57</v>
      </c>
      <c r="U834" t="n">
        <v>0.79</v>
      </c>
      <c r="V834" t="n">
        <v>0.91</v>
      </c>
      <c r="W834" t="n">
        <v>0.06</v>
      </c>
      <c r="X834" t="n">
        <v>0.08</v>
      </c>
      <c r="Y834" t="n">
        <v>1</v>
      </c>
      <c r="Z834" t="n">
        <v>10</v>
      </c>
    </row>
    <row r="835">
      <c r="A835" t="n">
        <v>35</v>
      </c>
      <c r="B835" t="n">
        <v>115</v>
      </c>
      <c r="C835" t="inlineStr">
        <is>
          <t xml:space="preserve">CONCLUIDO	</t>
        </is>
      </c>
      <c r="D835" t="n">
        <v>14.1498</v>
      </c>
      <c r="E835" t="n">
        <v>7.07</v>
      </c>
      <c r="F835" t="n">
        <v>4.14</v>
      </c>
      <c r="G835" t="n">
        <v>41.43</v>
      </c>
      <c r="H835" t="n">
        <v>0.73</v>
      </c>
      <c r="I835" t="n">
        <v>6</v>
      </c>
      <c r="J835" t="n">
        <v>237.79</v>
      </c>
      <c r="K835" t="n">
        <v>56.94</v>
      </c>
      <c r="L835" t="n">
        <v>9.75</v>
      </c>
      <c r="M835" t="n">
        <v>4</v>
      </c>
      <c r="N835" t="n">
        <v>56.09</v>
      </c>
      <c r="O835" t="n">
        <v>29561.22</v>
      </c>
      <c r="P835" t="n">
        <v>57.05</v>
      </c>
      <c r="Q835" t="n">
        <v>203.56</v>
      </c>
      <c r="R835" t="n">
        <v>17.32</v>
      </c>
      <c r="S835" t="n">
        <v>13.05</v>
      </c>
      <c r="T835" t="n">
        <v>1835.68</v>
      </c>
      <c r="U835" t="n">
        <v>0.75</v>
      </c>
      <c r="V835" t="n">
        <v>0.9</v>
      </c>
      <c r="W835" t="n">
        <v>0.06</v>
      </c>
      <c r="X835" t="n">
        <v>0.1</v>
      </c>
      <c r="Y835" t="n">
        <v>1</v>
      </c>
      <c r="Z835" t="n">
        <v>10</v>
      </c>
    </row>
    <row r="836">
      <c r="A836" t="n">
        <v>36</v>
      </c>
      <c r="B836" t="n">
        <v>115</v>
      </c>
      <c r="C836" t="inlineStr">
        <is>
          <t xml:space="preserve">CONCLUIDO	</t>
        </is>
      </c>
      <c r="D836" t="n">
        <v>14.1393</v>
      </c>
      <c r="E836" t="n">
        <v>7.07</v>
      </c>
      <c r="F836" t="n">
        <v>4.15</v>
      </c>
      <c r="G836" t="n">
        <v>41.48</v>
      </c>
      <c r="H836" t="n">
        <v>0.75</v>
      </c>
      <c r="I836" t="n">
        <v>6</v>
      </c>
      <c r="J836" t="n">
        <v>238.22</v>
      </c>
      <c r="K836" t="n">
        <v>56.94</v>
      </c>
      <c r="L836" t="n">
        <v>10</v>
      </c>
      <c r="M836" t="n">
        <v>4</v>
      </c>
      <c r="N836" t="n">
        <v>56.28</v>
      </c>
      <c r="O836" t="n">
        <v>29614.71</v>
      </c>
      <c r="P836" t="n">
        <v>56.84</v>
      </c>
      <c r="Q836" t="n">
        <v>203.56</v>
      </c>
      <c r="R836" t="n">
        <v>17.43</v>
      </c>
      <c r="S836" t="n">
        <v>13.05</v>
      </c>
      <c r="T836" t="n">
        <v>1888.85</v>
      </c>
      <c r="U836" t="n">
        <v>0.75</v>
      </c>
      <c r="V836" t="n">
        <v>0.9</v>
      </c>
      <c r="W836" t="n">
        <v>0.06</v>
      </c>
      <c r="X836" t="n">
        <v>0.11</v>
      </c>
      <c r="Y836" t="n">
        <v>1</v>
      </c>
      <c r="Z836" t="n">
        <v>10</v>
      </c>
    </row>
    <row r="837">
      <c r="A837" t="n">
        <v>37</v>
      </c>
      <c r="B837" t="n">
        <v>115</v>
      </c>
      <c r="C837" t="inlineStr">
        <is>
          <t xml:space="preserve">CONCLUIDO	</t>
        </is>
      </c>
      <c r="D837" t="n">
        <v>14.292</v>
      </c>
      <c r="E837" t="n">
        <v>7</v>
      </c>
      <c r="F837" t="n">
        <v>4.12</v>
      </c>
      <c r="G837" t="n">
        <v>49.4</v>
      </c>
      <c r="H837" t="n">
        <v>0.76</v>
      </c>
      <c r="I837" t="n">
        <v>5</v>
      </c>
      <c r="J837" t="n">
        <v>238.66</v>
      </c>
      <c r="K837" t="n">
        <v>56.94</v>
      </c>
      <c r="L837" t="n">
        <v>10.25</v>
      </c>
      <c r="M837" t="n">
        <v>3</v>
      </c>
      <c r="N837" t="n">
        <v>56.46</v>
      </c>
      <c r="O837" t="n">
        <v>29668.27</v>
      </c>
      <c r="P837" t="n">
        <v>56.29</v>
      </c>
      <c r="Q837" t="n">
        <v>203.57</v>
      </c>
      <c r="R837" t="n">
        <v>16.39</v>
      </c>
      <c r="S837" t="n">
        <v>13.05</v>
      </c>
      <c r="T837" t="n">
        <v>1374.04</v>
      </c>
      <c r="U837" t="n">
        <v>0.8</v>
      </c>
      <c r="V837" t="n">
        <v>0.91</v>
      </c>
      <c r="W837" t="n">
        <v>0.06</v>
      </c>
      <c r="X837" t="n">
        <v>0.08</v>
      </c>
      <c r="Y837" t="n">
        <v>1</v>
      </c>
      <c r="Z837" t="n">
        <v>10</v>
      </c>
    </row>
    <row r="838">
      <c r="A838" t="n">
        <v>38</v>
      </c>
      <c r="B838" t="n">
        <v>115</v>
      </c>
      <c r="C838" t="inlineStr">
        <is>
          <t xml:space="preserve">CONCLUIDO	</t>
        </is>
      </c>
      <c r="D838" t="n">
        <v>14.2795</v>
      </c>
      <c r="E838" t="n">
        <v>7</v>
      </c>
      <c r="F838" t="n">
        <v>4.12</v>
      </c>
      <c r="G838" t="n">
        <v>49.47</v>
      </c>
      <c r="H838" t="n">
        <v>0.78</v>
      </c>
      <c r="I838" t="n">
        <v>5</v>
      </c>
      <c r="J838" t="n">
        <v>239.09</v>
      </c>
      <c r="K838" t="n">
        <v>56.94</v>
      </c>
      <c r="L838" t="n">
        <v>10.5</v>
      </c>
      <c r="M838" t="n">
        <v>3</v>
      </c>
      <c r="N838" t="n">
        <v>56.65</v>
      </c>
      <c r="O838" t="n">
        <v>29721.89</v>
      </c>
      <c r="P838" t="n">
        <v>56.36</v>
      </c>
      <c r="Q838" t="n">
        <v>203.56</v>
      </c>
      <c r="R838" t="n">
        <v>16.63</v>
      </c>
      <c r="S838" t="n">
        <v>13.05</v>
      </c>
      <c r="T838" t="n">
        <v>1496.89</v>
      </c>
      <c r="U838" t="n">
        <v>0.78</v>
      </c>
      <c r="V838" t="n">
        <v>0.91</v>
      </c>
      <c r="W838" t="n">
        <v>0.06</v>
      </c>
      <c r="X838" t="n">
        <v>0.08</v>
      </c>
      <c r="Y838" t="n">
        <v>1</v>
      </c>
      <c r="Z838" t="n">
        <v>10</v>
      </c>
    </row>
    <row r="839">
      <c r="A839" t="n">
        <v>39</v>
      </c>
      <c r="B839" t="n">
        <v>115</v>
      </c>
      <c r="C839" t="inlineStr">
        <is>
          <t xml:space="preserve">CONCLUIDO	</t>
        </is>
      </c>
      <c r="D839" t="n">
        <v>14.2903</v>
      </c>
      <c r="E839" t="n">
        <v>7</v>
      </c>
      <c r="F839" t="n">
        <v>4.12</v>
      </c>
      <c r="G839" t="n">
        <v>49.41</v>
      </c>
      <c r="H839" t="n">
        <v>0.8</v>
      </c>
      <c r="I839" t="n">
        <v>5</v>
      </c>
      <c r="J839" t="n">
        <v>239.53</v>
      </c>
      <c r="K839" t="n">
        <v>56.94</v>
      </c>
      <c r="L839" t="n">
        <v>10.75</v>
      </c>
      <c r="M839" t="n">
        <v>3</v>
      </c>
      <c r="N839" t="n">
        <v>56.83</v>
      </c>
      <c r="O839" t="n">
        <v>29775.57</v>
      </c>
      <c r="P839" t="n">
        <v>56.45</v>
      </c>
      <c r="Q839" t="n">
        <v>203.56</v>
      </c>
      <c r="R839" t="n">
        <v>16.4</v>
      </c>
      <c r="S839" t="n">
        <v>13.05</v>
      </c>
      <c r="T839" t="n">
        <v>1378.72</v>
      </c>
      <c r="U839" t="n">
        <v>0.8</v>
      </c>
      <c r="V839" t="n">
        <v>0.91</v>
      </c>
      <c r="W839" t="n">
        <v>0.06</v>
      </c>
      <c r="X839" t="n">
        <v>0.08</v>
      </c>
      <c r="Y839" t="n">
        <v>1</v>
      </c>
      <c r="Z839" t="n">
        <v>10</v>
      </c>
    </row>
    <row r="840">
      <c r="A840" t="n">
        <v>40</v>
      </c>
      <c r="B840" t="n">
        <v>115</v>
      </c>
      <c r="C840" t="inlineStr">
        <is>
          <t xml:space="preserve">CONCLUIDO	</t>
        </is>
      </c>
      <c r="D840" t="n">
        <v>14.2891</v>
      </c>
      <c r="E840" t="n">
        <v>7</v>
      </c>
      <c r="F840" t="n">
        <v>4.12</v>
      </c>
      <c r="G840" t="n">
        <v>49.42</v>
      </c>
      <c r="H840" t="n">
        <v>0.82</v>
      </c>
      <c r="I840" t="n">
        <v>5</v>
      </c>
      <c r="J840" t="n">
        <v>239.96</v>
      </c>
      <c r="K840" t="n">
        <v>56.94</v>
      </c>
      <c r="L840" t="n">
        <v>11</v>
      </c>
      <c r="M840" t="n">
        <v>3</v>
      </c>
      <c r="N840" t="n">
        <v>57.02</v>
      </c>
      <c r="O840" t="n">
        <v>29829.32</v>
      </c>
      <c r="P840" t="n">
        <v>56.35</v>
      </c>
      <c r="Q840" t="n">
        <v>203.56</v>
      </c>
      <c r="R840" t="n">
        <v>16.47</v>
      </c>
      <c r="S840" t="n">
        <v>13.05</v>
      </c>
      <c r="T840" t="n">
        <v>1412.58</v>
      </c>
      <c r="U840" t="n">
        <v>0.79</v>
      </c>
      <c r="V840" t="n">
        <v>0.91</v>
      </c>
      <c r="W840" t="n">
        <v>0.06</v>
      </c>
      <c r="X840" t="n">
        <v>0.08</v>
      </c>
      <c r="Y840" t="n">
        <v>1</v>
      </c>
      <c r="Z840" t="n">
        <v>10</v>
      </c>
    </row>
    <row r="841">
      <c r="A841" t="n">
        <v>41</v>
      </c>
      <c r="B841" t="n">
        <v>115</v>
      </c>
      <c r="C841" t="inlineStr">
        <is>
          <t xml:space="preserve">CONCLUIDO	</t>
        </is>
      </c>
      <c r="D841" t="n">
        <v>14.2914</v>
      </c>
      <c r="E841" t="n">
        <v>7</v>
      </c>
      <c r="F841" t="n">
        <v>4.12</v>
      </c>
      <c r="G841" t="n">
        <v>49.4</v>
      </c>
      <c r="H841" t="n">
        <v>0.83</v>
      </c>
      <c r="I841" t="n">
        <v>5</v>
      </c>
      <c r="J841" t="n">
        <v>240.4</v>
      </c>
      <c r="K841" t="n">
        <v>56.94</v>
      </c>
      <c r="L841" t="n">
        <v>11.25</v>
      </c>
      <c r="M841" t="n">
        <v>3</v>
      </c>
      <c r="N841" t="n">
        <v>57.21</v>
      </c>
      <c r="O841" t="n">
        <v>29883.27</v>
      </c>
      <c r="P841" t="n">
        <v>56.3</v>
      </c>
      <c r="Q841" t="n">
        <v>203.56</v>
      </c>
      <c r="R841" t="n">
        <v>16.33</v>
      </c>
      <c r="S841" t="n">
        <v>13.05</v>
      </c>
      <c r="T841" t="n">
        <v>1344.07</v>
      </c>
      <c r="U841" t="n">
        <v>0.8</v>
      </c>
      <c r="V841" t="n">
        <v>0.91</v>
      </c>
      <c r="W841" t="n">
        <v>0.06</v>
      </c>
      <c r="X841" t="n">
        <v>0.08</v>
      </c>
      <c r="Y841" t="n">
        <v>1</v>
      </c>
      <c r="Z841" t="n">
        <v>10</v>
      </c>
    </row>
    <row r="842">
      <c r="A842" t="n">
        <v>42</v>
      </c>
      <c r="B842" t="n">
        <v>115</v>
      </c>
      <c r="C842" t="inlineStr">
        <is>
          <t xml:space="preserve">CONCLUIDO	</t>
        </is>
      </c>
      <c r="D842" t="n">
        <v>14.3204</v>
      </c>
      <c r="E842" t="n">
        <v>6.98</v>
      </c>
      <c r="F842" t="n">
        <v>4.1</v>
      </c>
      <c r="G842" t="n">
        <v>49.23</v>
      </c>
      <c r="H842" t="n">
        <v>0.85</v>
      </c>
      <c r="I842" t="n">
        <v>5</v>
      </c>
      <c r="J842" t="n">
        <v>240.84</v>
      </c>
      <c r="K842" t="n">
        <v>56.94</v>
      </c>
      <c r="L842" t="n">
        <v>11.5</v>
      </c>
      <c r="M842" t="n">
        <v>3</v>
      </c>
      <c r="N842" t="n">
        <v>57.39</v>
      </c>
      <c r="O842" t="n">
        <v>29937.16</v>
      </c>
      <c r="P842" t="n">
        <v>55.86</v>
      </c>
      <c r="Q842" t="n">
        <v>203.56</v>
      </c>
      <c r="R842" t="n">
        <v>15.91</v>
      </c>
      <c r="S842" t="n">
        <v>13.05</v>
      </c>
      <c r="T842" t="n">
        <v>1137.3</v>
      </c>
      <c r="U842" t="n">
        <v>0.82</v>
      </c>
      <c r="V842" t="n">
        <v>0.91</v>
      </c>
      <c r="W842" t="n">
        <v>0.06</v>
      </c>
      <c r="X842" t="n">
        <v>0.06</v>
      </c>
      <c r="Y842" t="n">
        <v>1</v>
      </c>
      <c r="Z842" t="n">
        <v>10</v>
      </c>
    </row>
    <row r="843">
      <c r="A843" t="n">
        <v>43</v>
      </c>
      <c r="B843" t="n">
        <v>115</v>
      </c>
      <c r="C843" t="inlineStr">
        <is>
          <t xml:space="preserve">CONCLUIDO	</t>
        </is>
      </c>
      <c r="D843" t="n">
        <v>14.2988</v>
      </c>
      <c r="E843" t="n">
        <v>6.99</v>
      </c>
      <c r="F843" t="n">
        <v>4.11</v>
      </c>
      <c r="G843" t="n">
        <v>49.36</v>
      </c>
      <c r="H843" t="n">
        <v>0.87</v>
      </c>
      <c r="I843" t="n">
        <v>5</v>
      </c>
      <c r="J843" t="n">
        <v>241.27</v>
      </c>
      <c r="K843" t="n">
        <v>56.94</v>
      </c>
      <c r="L843" t="n">
        <v>11.75</v>
      </c>
      <c r="M843" t="n">
        <v>3</v>
      </c>
      <c r="N843" t="n">
        <v>57.58</v>
      </c>
      <c r="O843" t="n">
        <v>29991.11</v>
      </c>
      <c r="P843" t="n">
        <v>55.89</v>
      </c>
      <c r="Q843" t="n">
        <v>203.56</v>
      </c>
      <c r="R843" t="n">
        <v>16.32</v>
      </c>
      <c r="S843" t="n">
        <v>13.05</v>
      </c>
      <c r="T843" t="n">
        <v>1342.04</v>
      </c>
      <c r="U843" t="n">
        <v>0.8</v>
      </c>
      <c r="V843" t="n">
        <v>0.91</v>
      </c>
      <c r="W843" t="n">
        <v>0.06</v>
      </c>
      <c r="X843" t="n">
        <v>0.07000000000000001</v>
      </c>
      <c r="Y843" t="n">
        <v>1</v>
      </c>
      <c r="Z843" t="n">
        <v>10</v>
      </c>
    </row>
    <row r="844">
      <c r="A844" t="n">
        <v>44</v>
      </c>
      <c r="B844" t="n">
        <v>115</v>
      </c>
      <c r="C844" t="inlineStr">
        <is>
          <t xml:space="preserve">CONCLUIDO	</t>
        </is>
      </c>
      <c r="D844" t="n">
        <v>14.2614</v>
      </c>
      <c r="E844" t="n">
        <v>7.01</v>
      </c>
      <c r="F844" t="n">
        <v>4.13</v>
      </c>
      <c r="G844" t="n">
        <v>49.58</v>
      </c>
      <c r="H844" t="n">
        <v>0.88</v>
      </c>
      <c r="I844" t="n">
        <v>5</v>
      </c>
      <c r="J844" t="n">
        <v>241.71</v>
      </c>
      <c r="K844" t="n">
        <v>56.94</v>
      </c>
      <c r="L844" t="n">
        <v>12</v>
      </c>
      <c r="M844" t="n">
        <v>3</v>
      </c>
      <c r="N844" t="n">
        <v>57.77</v>
      </c>
      <c r="O844" t="n">
        <v>30045.13</v>
      </c>
      <c r="P844" t="n">
        <v>55.81</v>
      </c>
      <c r="Q844" t="n">
        <v>203.56</v>
      </c>
      <c r="R844" t="n">
        <v>16.9</v>
      </c>
      <c r="S844" t="n">
        <v>13.05</v>
      </c>
      <c r="T844" t="n">
        <v>1629.36</v>
      </c>
      <c r="U844" t="n">
        <v>0.77</v>
      </c>
      <c r="V844" t="n">
        <v>0.9</v>
      </c>
      <c r="W844" t="n">
        <v>0.06</v>
      </c>
      <c r="X844" t="n">
        <v>0.09</v>
      </c>
      <c r="Y844" t="n">
        <v>1</v>
      </c>
      <c r="Z844" t="n">
        <v>10</v>
      </c>
    </row>
    <row r="845">
      <c r="A845" t="n">
        <v>45</v>
      </c>
      <c r="B845" t="n">
        <v>115</v>
      </c>
      <c r="C845" t="inlineStr">
        <is>
          <t xml:space="preserve">CONCLUIDO	</t>
        </is>
      </c>
      <c r="D845" t="n">
        <v>14.2806</v>
      </c>
      <c r="E845" t="n">
        <v>7</v>
      </c>
      <c r="F845" t="n">
        <v>4.12</v>
      </c>
      <c r="G845" t="n">
        <v>49.47</v>
      </c>
      <c r="H845" t="n">
        <v>0.9</v>
      </c>
      <c r="I845" t="n">
        <v>5</v>
      </c>
      <c r="J845" t="n">
        <v>242.15</v>
      </c>
      <c r="K845" t="n">
        <v>56.94</v>
      </c>
      <c r="L845" t="n">
        <v>12.25</v>
      </c>
      <c r="M845" t="n">
        <v>3</v>
      </c>
      <c r="N845" t="n">
        <v>57.96</v>
      </c>
      <c r="O845" t="n">
        <v>30099.23</v>
      </c>
      <c r="P845" t="n">
        <v>55.4</v>
      </c>
      <c r="Q845" t="n">
        <v>203.56</v>
      </c>
      <c r="R845" t="n">
        <v>16.6</v>
      </c>
      <c r="S845" t="n">
        <v>13.05</v>
      </c>
      <c r="T845" t="n">
        <v>1478.48</v>
      </c>
      <c r="U845" t="n">
        <v>0.79</v>
      </c>
      <c r="V845" t="n">
        <v>0.91</v>
      </c>
      <c r="W845" t="n">
        <v>0.06</v>
      </c>
      <c r="X845" t="n">
        <v>0.08</v>
      </c>
      <c r="Y845" t="n">
        <v>1</v>
      </c>
      <c r="Z845" t="n">
        <v>10</v>
      </c>
    </row>
    <row r="846">
      <c r="A846" t="n">
        <v>46</v>
      </c>
      <c r="B846" t="n">
        <v>115</v>
      </c>
      <c r="C846" t="inlineStr">
        <is>
          <t xml:space="preserve">CONCLUIDO	</t>
        </is>
      </c>
      <c r="D846" t="n">
        <v>14.271</v>
      </c>
      <c r="E846" t="n">
        <v>7.01</v>
      </c>
      <c r="F846" t="n">
        <v>4.13</v>
      </c>
      <c r="G846" t="n">
        <v>49.52</v>
      </c>
      <c r="H846" t="n">
        <v>0.92</v>
      </c>
      <c r="I846" t="n">
        <v>5</v>
      </c>
      <c r="J846" t="n">
        <v>242.59</v>
      </c>
      <c r="K846" t="n">
        <v>56.94</v>
      </c>
      <c r="L846" t="n">
        <v>12.5</v>
      </c>
      <c r="M846" t="n">
        <v>3</v>
      </c>
      <c r="N846" t="n">
        <v>58.15</v>
      </c>
      <c r="O846" t="n">
        <v>30153.38</v>
      </c>
      <c r="P846" t="n">
        <v>55.25</v>
      </c>
      <c r="Q846" t="n">
        <v>203.56</v>
      </c>
      <c r="R846" t="n">
        <v>16.77</v>
      </c>
      <c r="S846" t="n">
        <v>13.05</v>
      </c>
      <c r="T846" t="n">
        <v>1567.39</v>
      </c>
      <c r="U846" t="n">
        <v>0.78</v>
      </c>
      <c r="V846" t="n">
        <v>0.91</v>
      </c>
      <c r="W846" t="n">
        <v>0.06</v>
      </c>
      <c r="X846" t="n">
        <v>0.09</v>
      </c>
      <c r="Y846" t="n">
        <v>1</v>
      </c>
      <c r="Z846" t="n">
        <v>10</v>
      </c>
    </row>
    <row r="847">
      <c r="A847" t="n">
        <v>47</v>
      </c>
      <c r="B847" t="n">
        <v>115</v>
      </c>
      <c r="C847" t="inlineStr">
        <is>
          <t xml:space="preserve">CONCLUIDO	</t>
        </is>
      </c>
      <c r="D847" t="n">
        <v>14.275</v>
      </c>
      <c r="E847" t="n">
        <v>7.01</v>
      </c>
      <c r="F847" t="n">
        <v>4.12</v>
      </c>
      <c r="G847" t="n">
        <v>49.5</v>
      </c>
      <c r="H847" t="n">
        <v>0.93</v>
      </c>
      <c r="I847" t="n">
        <v>5</v>
      </c>
      <c r="J847" t="n">
        <v>243.03</v>
      </c>
      <c r="K847" t="n">
        <v>56.94</v>
      </c>
      <c r="L847" t="n">
        <v>12.75</v>
      </c>
      <c r="M847" t="n">
        <v>3</v>
      </c>
      <c r="N847" t="n">
        <v>58.34</v>
      </c>
      <c r="O847" t="n">
        <v>30207.61</v>
      </c>
      <c r="P847" t="n">
        <v>54.86</v>
      </c>
      <c r="Q847" t="n">
        <v>203.57</v>
      </c>
      <c r="R847" t="n">
        <v>16.65</v>
      </c>
      <c r="S847" t="n">
        <v>13.05</v>
      </c>
      <c r="T847" t="n">
        <v>1504.09</v>
      </c>
      <c r="U847" t="n">
        <v>0.78</v>
      </c>
      <c r="V847" t="n">
        <v>0.91</v>
      </c>
      <c r="W847" t="n">
        <v>0.06</v>
      </c>
      <c r="X847" t="n">
        <v>0.08</v>
      </c>
      <c r="Y847" t="n">
        <v>1</v>
      </c>
      <c r="Z847" t="n">
        <v>10</v>
      </c>
    </row>
    <row r="848">
      <c r="A848" t="n">
        <v>48</v>
      </c>
      <c r="B848" t="n">
        <v>115</v>
      </c>
      <c r="C848" t="inlineStr">
        <is>
          <t xml:space="preserve">CONCLUIDO	</t>
        </is>
      </c>
      <c r="D848" t="n">
        <v>14.4231</v>
      </c>
      <c r="E848" t="n">
        <v>6.93</v>
      </c>
      <c r="F848" t="n">
        <v>4.1</v>
      </c>
      <c r="G848" t="n">
        <v>61.45</v>
      </c>
      <c r="H848" t="n">
        <v>0.95</v>
      </c>
      <c r="I848" t="n">
        <v>4</v>
      </c>
      <c r="J848" t="n">
        <v>243.47</v>
      </c>
      <c r="K848" t="n">
        <v>56.94</v>
      </c>
      <c r="L848" t="n">
        <v>13</v>
      </c>
      <c r="M848" t="n">
        <v>2</v>
      </c>
      <c r="N848" t="n">
        <v>58.53</v>
      </c>
      <c r="O848" t="n">
        <v>30261.91</v>
      </c>
      <c r="P848" t="n">
        <v>54.15</v>
      </c>
      <c r="Q848" t="n">
        <v>203.56</v>
      </c>
      <c r="R848" t="n">
        <v>15.73</v>
      </c>
      <c r="S848" t="n">
        <v>13.05</v>
      </c>
      <c r="T848" t="n">
        <v>1050.62</v>
      </c>
      <c r="U848" t="n">
        <v>0.83</v>
      </c>
      <c r="V848" t="n">
        <v>0.91</v>
      </c>
      <c r="W848" t="n">
        <v>0.06</v>
      </c>
      <c r="X848" t="n">
        <v>0.06</v>
      </c>
      <c r="Y848" t="n">
        <v>1</v>
      </c>
      <c r="Z848" t="n">
        <v>10</v>
      </c>
    </row>
    <row r="849">
      <c r="A849" t="n">
        <v>49</v>
      </c>
      <c r="B849" t="n">
        <v>115</v>
      </c>
      <c r="C849" t="inlineStr">
        <is>
          <t xml:space="preserve">CONCLUIDO	</t>
        </is>
      </c>
      <c r="D849" t="n">
        <v>14.4474</v>
      </c>
      <c r="E849" t="n">
        <v>6.92</v>
      </c>
      <c r="F849" t="n">
        <v>4.09</v>
      </c>
      <c r="G849" t="n">
        <v>61.28</v>
      </c>
      <c r="H849" t="n">
        <v>0.97</v>
      </c>
      <c r="I849" t="n">
        <v>4</v>
      </c>
      <c r="J849" t="n">
        <v>243.91</v>
      </c>
      <c r="K849" t="n">
        <v>56.94</v>
      </c>
      <c r="L849" t="n">
        <v>13.25</v>
      </c>
      <c r="M849" t="n">
        <v>2</v>
      </c>
      <c r="N849" t="n">
        <v>58.72</v>
      </c>
      <c r="O849" t="n">
        <v>30316.27</v>
      </c>
      <c r="P849" t="n">
        <v>53.9</v>
      </c>
      <c r="Q849" t="n">
        <v>203.56</v>
      </c>
      <c r="R849" t="n">
        <v>15.3</v>
      </c>
      <c r="S849" t="n">
        <v>13.05</v>
      </c>
      <c r="T849" t="n">
        <v>835.47</v>
      </c>
      <c r="U849" t="n">
        <v>0.85</v>
      </c>
      <c r="V849" t="n">
        <v>0.91</v>
      </c>
      <c r="W849" t="n">
        <v>0.06</v>
      </c>
      <c r="X849" t="n">
        <v>0.04</v>
      </c>
      <c r="Y849" t="n">
        <v>1</v>
      </c>
      <c r="Z849" t="n">
        <v>10</v>
      </c>
    </row>
    <row r="850">
      <c r="A850" t="n">
        <v>50</v>
      </c>
      <c r="B850" t="n">
        <v>115</v>
      </c>
      <c r="C850" t="inlineStr">
        <is>
          <t xml:space="preserve">CONCLUIDO	</t>
        </is>
      </c>
      <c r="D850" t="n">
        <v>14.4474</v>
      </c>
      <c r="E850" t="n">
        <v>6.92</v>
      </c>
      <c r="F850" t="n">
        <v>4.09</v>
      </c>
      <c r="G850" t="n">
        <v>61.28</v>
      </c>
      <c r="H850" t="n">
        <v>0.98</v>
      </c>
      <c r="I850" t="n">
        <v>4</v>
      </c>
      <c r="J850" t="n">
        <v>244.35</v>
      </c>
      <c r="K850" t="n">
        <v>56.94</v>
      </c>
      <c r="L850" t="n">
        <v>13.5</v>
      </c>
      <c r="M850" t="n">
        <v>2</v>
      </c>
      <c r="N850" t="n">
        <v>58.91</v>
      </c>
      <c r="O850" t="n">
        <v>30370.7</v>
      </c>
      <c r="P850" t="n">
        <v>53.85</v>
      </c>
      <c r="Q850" t="n">
        <v>203.56</v>
      </c>
      <c r="R850" t="n">
        <v>15.41</v>
      </c>
      <c r="S850" t="n">
        <v>13.05</v>
      </c>
      <c r="T850" t="n">
        <v>887.89</v>
      </c>
      <c r="U850" t="n">
        <v>0.85</v>
      </c>
      <c r="V850" t="n">
        <v>0.91</v>
      </c>
      <c r="W850" t="n">
        <v>0.06</v>
      </c>
      <c r="X850" t="n">
        <v>0.04</v>
      </c>
      <c r="Y850" t="n">
        <v>1</v>
      </c>
      <c r="Z850" t="n">
        <v>10</v>
      </c>
    </row>
    <row r="851">
      <c r="A851" t="n">
        <v>51</v>
      </c>
      <c r="B851" t="n">
        <v>115</v>
      </c>
      <c r="C851" t="inlineStr">
        <is>
          <t xml:space="preserve">CONCLUIDO	</t>
        </is>
      </c>
      <c r="D851" t="n">
        <v>14.4231</v>
      </c>
      <c r="E851" t="n">
        <v>6.93</v>
      </c>
      <c r="F851" t="n">
        <v>4.1</v>
      </c>
      <c r="G851" t="n">
        <v>61.45</v>
      </c>
      <c r="H851" t="n">
        <v>1</v>
      </c>
      <c r="I851" t="n">
        <v>4</v>
      </c>
      <c r="J851" t="n">
        <v>244.79</v>
      </c>
      <c r="K851" t="n">
        <v>56.94</v>
      </c>
      <c r="L851" t="n">
        <v>13.75</v>
      </c>
      <c r="M851" t="n">
        <v>2</v>
      </c>
      <c r="N851" t="n">
        <v>59.1</v>
      </c>
      <c r="O851" t="n">
        <v>30425.2</v>
      </c>
      <c r="P851" t="n">
        <v>53.94</v>
      </c>
      <c r="Q851" t="n">
        <v>203.56</v>
      </c>
      <c r="R851" t="n">
        <v>15.79</v>
      </c>
      <c r="S851" t="n">
        <v>13.05</v>
      </c>
      <c r="T851" t="n">
        <v>1080.88</v>
      </c>
      <c r="U851" t="n">
        <v>0.83</v>
      </c>
      <c r="V851" t="n">
        <v>0.91</v>
      </c>
      <c r="W851" t="n">
        <v>0.06</v>
      </c>
      <c r="X851" t="n">
        <v>0.06</v>
      </c>
      <c r="Y851" t="n">
        <v>1</v>
      </c>
      <c r="Z851" t="n">
        <v>10</v>
      </c>
    </row>
    <row r="852">
      <c r="A852" t="n">
        <v>52</v>
      </c>
      <c r="B852" t="n">
        <v>115</v>
      </c>
      <c r="C852" t="inlineStr">
        <is>
          <t xml:space="preserve">CONCLUIDO	</t>
        </is>
      </c>
      <c r="D852" t="n">
        <v>14.419</v>
      </c>
      <c r="E852" t="n">
        <v>6.94</v>
      </c>
      <c r="F852" t="n">
        <v>4.1</v>
      </c>
      <c r="G852" t="n">
        <v>61.48</v>
      </c>
      <c r="H852" t="n">
        <v>1.02</v>
      </c>
      <c r="I852" t="n">
        <v>4</v>
      </c>
      <c r="J852" t="n">
        <v>245.23</v>
      </c>
      <c r="K852" t="n">
        <v>56.94</v>
      </c>
      <c r="L852" t="n">
        <v>14</v>
      </c>
      <c r="M852" t="n">
        <v>2</v>
      </c>
      <c r="N852" t="n">
        <v>59.29</v>
      </c>
      <c r="O852" t="n">
        <v>30479.78</v>
      </c>
      <c r="P852" t="n">
        <v>53.87</v>
      </c>
      <c r="Q852" t="n">
        <v>203.56</v>
      </c>
      <c r="R852" t="n">
        <v>15.85</v>
      </c>
      <c r="S852" t="n">
        <v>13.05</v>
      </c>
      <c r="T852" t="n">
        <v>1107.84</v>
      </c>
      <c r="U852" t="n">
        <v>0.82</v>
      </c>
      <c r="V852" t="n">
        <v>0.91</v>
      </c>
      <c r="W852" t="n">
        <v>0.06</v>
      </c>
      <c r="X852" t="n">
        <v>0.06</v>
      </c>
      <c r="Y852" t="n">
        <v>1</v>
      </c>
      <c r="Z852" t="n">
        <v>10</v>
      </c>
    </row>
    <row r="853">
      <c r="A853" t="n">
        <v>53</v>
      </c>
      <c r="B853" t="n">
        <v>115</v>
      </c>
      <c r="C853" t="inlineStr">
        <is>
          <t xml:space="preserve">CONCLUIDO	</t>
        </is>
      </c>
      <c r="D853" t="n">
        <v>14.4185</v>
      </c>
      <c r="E853" t="n">
        <v>6.94</v>
      </c>
      <c r="F853" t="n">
        <v>4.1</v>
      </c>
      <c r="G853" t="n">
        <v>61.49</v>
      </c>
      <c r="H853" t="n">
        <v>1.03</v>
      </c>
      <c r="I853" t="n">
        <v>4</v>
      </c>
      <c r="J853" t="n">
        <v>245.68</v>
      </c>
      <c r="K853" t="n">
        <v>56.94</v>
      </c>
      <c r="L853" t="n">
        <v>14.25</v>
      </c>
      <c r="M853" t="n">
        <v>2</v>
      </c>
      <c r="N853" t="n">
        <v>59.48</v>
      </c>
      <c r="O853" t="n">
        <v>30534.42</v>
      </c>
      <c r="P853" t="n">
        <v>53.78</v>
      </c>
      <c r="Q853" t="n">
        <v>203.57</v>
      </c>
      <c r="R853" t="n">
        <v>15.87</v>
      </c>
      <c r="S853" t="n">
        <v>13.05</v>
      </c>
      <c r="T853" t="n">
        <v>1117.87</v>
      </c>
      <c r="U853" t="n">
        <v>0.82</v>
      </c>
      <c r="V853" t="n">
        <v>0.91</v>
      </c>
      <c r="W853" t="n">
        <v>0.06</v>
      </c>
      <c r="X853" t="n">
        <v>0.06</v>
      </c>
      <c r="Y853" t="n">
        <v>1</v>
      </c>
      <c r="Z853" t="n">
        <v>10</v>
      </c>
    </row>
    <row r="854">
      <c r="A854" t="n">
        <v>54</v>
      </c>
      <c r="B854" t="n">
        <v>115</v>
      </c>
      <c r="C854" t="inlineStr">
        <is>
          <t xml:space="preserve">CONCLUIDO	</t>
        </is>
      </c>
      <c r="D854" t="n">
        <v>14.4185</v>
      </c>
      <c r="E854" t="n">
        <v>6.94</v>
      </c>
      <c r="F854" t="n">
        <v>4.1</v>
      </c>
      <c r="G854" t="n">
        <v>61.49</v>
      </c>
      <c r="H854" t="n">
        <v>1.05</v>
      </c>
      <c r="I854" t="n">
        <v>4</v>
      </c>
      <c r="J854" t="n">
        <v>246.12</v>
      </c>
      <c r="K854" t="n">
        <v>56.94</v>
      </c>
      <c r="L854" t="n">
        <v>14.5</v>
      </c>
      <c r="M854" t="n">
        <v>2</v>
      </c>
      <c r="N854" t="n">
        <v>59.68</v>
      </c>
      <c r="O854" t="n">
        <v>30589.13</v>
      </c>
      <c r="P854" t="n">
        <v>53.62</v>
      </c>
      <c r="Q854" t="n">
        <v>203.56</v>
      </c>
      <c r="R854" t="n">
        <v>15.88</v>
      </c>
      <c r="S854" t="n">
        <v>13.05</v>
      </c>
      <c r="T854" t="n">
        <v>1126.67</v>
      </c>
      <c r="U854" t="n">
        <v>0.82</v>
      </c>
      <c r="V854" t="n">
        <v>0.91</v>
      </c>
      <c r="W854" t="n">
        <v>0.06</v>
      </c>
      <c r="X854" t="n">
        <v>0.06</v>
      </c>
      <c r="Y854" t="n">
        <v>1</v>
      </c>
      <c r="Z854" t="n">
        <v>10</v>
      </c>
    </row>
    <row r="855">
      <c r="A855" t="n">
        <v>55</v>
      </c>
      <c r="B855" t="n">
        <v>115</v>
      </c>
      <c r="C855" t="inlineStr">
        <is>
          <t xml:space="preserve">CONCLUIDO	</t>
        </is>
      </c>
      <c r="D855" t="n">
        <v>14.4098</v>
      </c>
      <c r="E855" t="n">
        <v>6.94</v>
      </c>
      <c r="F855" t="n">
        <v>4.1</v>
      </c>
      <c r="G855" t="n">
        <v>61.55</v>
      </c>
      <c r="H855" t="n">
        <v>1.06</v>
      </c>
      <c r="I855" t="n">
        <v>4</v>
      </c>
      <c r="J855" t="n">
        <v>246.57</v>
      </c>
      <c r="K855" t="n">
        <v>56.94</v>
      </c>
      <c r="L855" t="n">
        <v>14.75</v>
      </c>
      <c r="M855" t="n">
        <v>2</v>
      </c>
      <c r="N855" t="n">
        <v>59.87</v>
      </c>
      <c r="O855" t="n">
        <v>30643.91</v>
      </c>
      <c r="P855" t="n">
        <v>53.66</v>
      </c>
      <c r="Q855" t="n">
        <v>203.56</v>
      </c>
      <c r="R855" t="n">
        <v>15.96</v>
      </c>
      <c r="S855" t="n">
        <v>13.05</v>
      </c>
      <c r="T855" t="n">
        <v>1165.97</v>
      </c>
      <c r="U855" t="n">
        <v>0.82</v>
      </c>
      <c r="V855" t="n">
        <v>0.91</v>
      </c>
      <c r="W855" t="n">
        <v>0.06</v>
      </c>
      <c r="X855" t="n">
        <v>0.06</v>
      </c>
      <c r="Y855" t="n">
        <v>1</v>
      </c>
      <c r="Z855" t="n">
        <v>10</v>
      </c>
    </row>
    <row r="856">
      <c r="A856" t="n">
        <v>56</v>
      </c>
      <c r="B856" t="n">
        <v>115</v>
      </c>
      <c r="C856" t="inlineStr">
        <is>
          <t xml:space="preserve">CONCLUIDO	</t>
        </is>
      </c>
      <c r="D856" t="n">
        <v>14.4375</v>
      </c>
      <c r="E856" t="n">
        <v>6.93</v>
      </c>
      <c r="F856" t="n">
        <v>4.09</v>
      </c>
      <c r="G856" t="n">
        <v>61.35</v>
      </c>
      <c r="H856" t="n">
        <v>1.08</v>
      </c>
      <c r="I856" t="n">
        <v>4</v>
      </c>
      <c r="J856" t="n">
        <v>247.01</v>
      </c>
      <c r="K856" t="n">
        <v>56.94</v>
      </c>
      <c r="L856" t="n">
        <v>15</v>
      </c>
      <c r="M856" t="n">
        <v>2</v>
      </c>
      <c r="N856" t="n">
        <v>60.07</v>
      </c>
      <c r="O856" t="n">
        <v>30698.76</v>
      </c>
      <c r="P856" t="n">
        <v>53.25</v>
      </c>
      <c r="Q856" t="n">
        <v>203.57</v>
      </c>
      <c r="R856" t="n">
        <v>15.47</v>
      </c>
      <c r="S856" t="n">
        <v>13.05</v>
      </c>
      <c r="T856" t="n">
        <v>920.65</v>
      </c>
      <c r="U856" t="n">
        <v>0.84</v>
      </c>
      <c r="V856" t="n">
        <v>0.91</v>
      </c>
      <c r="W856" t="n">
        <v>0.06</v>
      </c>
      <c r="X856" t="n">
        <v>0.05</v>
      </c>
      <c r="Y856" t="n">
        <v>1</v>
      </c>
      <c r="Z856" t="n">
        <v>10</v>
      </c>
    </row>
    <row r="857">
      <c r="A857" t="n">
        <v>57</v>
      </c>
      <c r="B857" t="n">
        <v>115</v>
      </c>
      <c r="C857" t="inlineStr">
        <is>
          <t xml:space="preserve">CONCLUIDO	</t>
        </is>
      </c>
      <c r="D857" t="n">
        <v>14.4416</v>
      </c>
      <c r="E857" t="n">
        <v>6.92</v>
      </c>
      <c r="F857" t="n">
        <v>4.09</v>
      </c>
      <c r="G857" t="n">
        <v>61.32</v>
      </c>
      <c r="H857" t="n">
        <v>1.1</v>
      </c>
      <c r="I857" t="n">
        <v>4</v>
      </c>
      <c r="J857" t="n">
        <v>247.46</v>
      </c>
      <c r="K857" t="n">
        <v>56.94</v>
      </c>
      <c r="L857" t="n">
        <v>15.25</v>
      </c>
      <c r="M857" t="n">
        <v>2</v>
      </c>
      <c r="N857" t="n">
        <v>60.26</v>
      </c>
      <c r="O857" t="n">
        <v>30753.68</v>
      </c>
      <c r="P857" t="n">
        <v>53.04</v>
      </c>
      <c r="Q857" t="n">
        <v>203.56</v>
      </c>
      <c r="R857" t="n">
        <v>15.51</v>
      </c>
      <c r="S857" t="n">
        <v>13.05</v>
      </c>
      <c r="T857" t="n">
        <v>938.34</v>
      </c>
      <c r="U857" t="n">
        <v>0.84</v>
      </c>
      <c r="V857" t="n">
        <v>0.91</v>
      </c>
      <c r="W857" t="n">
        <v>0.06</v>
      </c>
      <c r="X857" t="n">
        <v>0.05</v>
      </c>
      <c r="Y857" t="n">
        <v>1</v>
      </c>
      <c r="Z857" t="n">
        <v>10</v>
      </c>
    </row>
    <row r="858">
      <c r="A858" t="n">
        <v>58</v>
      </c>
      <c r="B858" t="n">
        <v>115</v>
      </c>
      <c r="C858" t="inlineStr">
        <is>
          <t xml:space="preserve">CONCLUIDO	</t>
        </is>
      </c>
      <c r="D858" t="n">
        <v>14.4254</v>
      </c>
      <c r="E858" t="n">
        <v>6.93</v>
      </c>
      <c r="F858" t="n">
        <v>4.1</v>
      </c>
      <c r="G858" t="n">
        <v>61.44</v>
      </c>
      <c r="H858" t="n">
        <v>1.11</v>
      </c>
      <c r="I858" t="n">
        <v>4</v>
      </c>
      <c r="J858" t="n">
        <v>247.9</v>
      </c>
      <c r="K858" t="n">
        <v>56.94</v>
      </c>
      <c r="L858" t="n">
        <v>15.5</v>
      </c>
      <c r="M858" t="n">
        <v>2</v>
      </c>
      <c r="N858" t="n">
        <v>60.46</v>
      </c>
      <c r="O858" t="n">
        <v>30808.68</v>
      </c>
      <c r="P858" t="n">
        <v>53.2</v>
      </c>
      <c r="Q858" t="n">
        <v>203.66</v>
      </c>
      <c r="R858" t="n">
        <v>15.76</v>
      </c>
      <c r="S858" t="n">
        <v>13.05</v>
      </c>
      <c r="T858" t="n">
        <v>1064.56</v>
      </c>
      <c r="U858" t="n">
        <v>0.83</v>
      </c>
      <c r="V858" t="n">
        <v>0.91</v>
      </c>
      <c r="W858" t="n">
        <v>0.06</v>
      </c>
      <c r="X858" t="n">
        <v>0.06</v>
      </c>
      <c r="Y858" t="n">
        <v>1</v>
      </c>
      <c r="Z858" t="n">
        <v>10</v>
      </c>
    </row>
    <row r="859">
      <c r="A859" t="n">
        <v>59</v>
      </c>
      <c r="B859" t="n">
        <v>115</v>
      </c>
      <c r="C859" t="inlineStr">
        <is>
          <t xml:space="preserve">CONCLUIDO	</t>
        </is>
      </c>
      <c r="D859" t="n">
        <v>14.4063</v>
      </c>
      <c r="E859" t="n">
        <v>6.94</v>
      </c>
      <c r="F859" t="n">
        <v>4.11</v>
      </c>
      <c r="G859" t="n">
        <v>61.58</v>
      </c>
      <c r="H859" t="n">
        <v>1.13</v>
      </c>
      <c r="I859" t="n">
        <v>4</v>
      </c>
      <c r="J859" t="n">
        <v>248.35</v>
      </c>
      <c r="K859" t="n">
        <v>56.94</v>
      </c>
      <c r="L859" t="n">
        <v>15.75</v>
      </c>
      <c r="M859" t="n">
        <v>2</v>
      </c>
      <c r="N859" t="n">
        <v>60.66</v>
      </c>
      <c r="O859" t="n">
        <v>30863.74</v>
      </c>
      <c r="P859" t="n">
        <v>53.13</v>
      </c>
      <c r="Q859" t="n">
        <v>203.56</v>
      </c>
      <c r="R859" t="n">
        <v>16.07</v>
      </c>
      <c r="S859" t="n">
        <v>13.05</v>
      </c>
      <c r="T859" t="n">
        <v>1220.68</v>
      </c>
      <c r="U859" t="n">
        <v>0.8100000000000001</v>
      </c>
      <c r="V859" t="n">
        <v>0.91</v>
      </c>
      <c r="W859" t="n">
        <v>0.06</v>
      </c>
      <c r="X859" t="n">
        <v>0.06</v>
      </c>
      <c r="Y859" t="n">
        <v>1</v>
      </c>
      <c r="Z859" t="n">
        <v>10</v>
      </c>
    </row>
    <row r="860">
      <c r="A860" t="n">
        <v>60</v>
      </c>
      <c r="B860" t="n">
        <v>115</v>
      </c>
      <c r="C860" t="inlineStr">
        <is>
          <t xml:space="preserve">CONCLUIDO	</t>
        </is>
      </c>
      <c r="D860" t="n">
        <v>14.411</v>
      </c>
      <c r="E860" t="n">
        <v>6.94</v>
      </c>
      <c r="F860" t="n">
        <v>4.1</v>
      </c>
      <c r="G860" t="n">
        <v>61.54</v>
      </c>
      <c r="H860" t="n">
        <v>1.14</v>
      </c>
      <c r="I860" t="n">
        <v>4</v>
      </c>
      <c r="J860" t="n">
        <v>248.79</v>
      </c>
      <c r="K860" t="n">
        <v>56.94</v>
      </c>
      <c r="L860" t="n">
        <v>16</v>
      </c>
      <c r="M860" t="n">
        <v>2</v>
      </c>
      <c r="N860" t="n">
        <v>60.85</v>
      </c>
      <c r="O860" t="n">
        <v>30918.88</v>
      </c>
      <c r="P860" t="n">
        <v>52.68</v>
      </c>
      <c r="Q860" t="n">
        <v>203.56</v>
      </c>
      <c r="R860" t="n">
        <v>16</v>
      </c>
      <c r="S860" t="n">
        <v>13.05</v>
      </c>
      <c r="T860" t="n">
        <v>1182.76</v>
      </c>
      <c r="U860" t="n">
        <v>0.82</v>
      </c>
      <c r="V860" t="n">
        <v>0.91</v>
      </c>
      <c r="W860" t="n">
        <v>0.06</v>
      </c>
      <c r="X860" t="n">
        <v>0.06</v>
      </c>
      <c r="Y860" t="n">
        <v>1</v>
      </c>
      <c r="Z860" t="n">
        <v>10</v>
      </c>
    </row>
    <row r="861">
      <c r="A861" t="n">
        <v>61</v>
      </c>
      <c r="B861" t="n">
        <v>115</v>
      </c>
      <c r="C861" t="inlineStr">
        <is>
          <t xml:space="preserve">CONCLUIDO	</t>
        </is>
      </c>
      <c r="D861" t="n">
        <v>14.4144</v>
      </c>
      <c r="E861" t="n">
        <v>6.94</v>
      </c>
      <c r="F861" t="n">
        <v>4.1</v>
      </c>
      <c r="G861" t="n">
        <v>61.52</v>
      </c>
      <c r="H861" t="n">
        <v>1.16</v>
      </c>
      <c r="I861" t="n">
        <v>4</v>
      </c>
      <c r="J861" t="n">
        <v>249.24</v>
      </c>
      <c r="K861" t="n">
        <v>56.94</v>
      </c>
      <c r="L861" t="n">
        <v>16.25</v>
      </c>
      <c r="M861" t="n">
        <v>2</v>
      </c>
      <c r="N861" t="n">
        <v>61.05</v>
      </c>
      <c r="O861" t="n">
        <v>30974.09</v>
      </c>
      <c r="P861" t="n">
        <v>52.46</v>
      </c>
      <c r="Q861" t="n">
        <v>203.56</v>
      </c>
      <c r="R861" t="n">
        <v>15.93</v>
      </c>
      <c r="S861" t="n">
        <v>13.05</v>
      </c>
      <c r="T861" t="n">
        <v>1152.08</v>
      </c>
      <c r="U861" t="n">
        <v>0.82</v>
      </c>
      <c r="V861" t="n">
        <v>0.91</v>
      </c>
      <c r="W861" t="n">
        <v>0.06</v>
      </c>
      <c r="X861" t="n">
        <v>0.06</v>
      </c>
      <c r="Y861" t="n">
        <v>1</v>
      </c>
      <c r="Z861" t="n">
        <v>10</v>
      </c>
    </row>
    <row r="862">
      <c r="A862" t="n">
        <v>62</v>
      </c>
      <c r="B862" t="n">
        <v>115</v>
      </c>
      <c r="C862" t="inlineStr">
        <is>
          <t xml:space="preserve">CONCLUIDO	</t>
        </is>
      </c>
      <c r="D862" t="n">
        <v>14.4075</v>
      </c>
      <c r="E862" t="n">
        <v>6.94</v>
      </c>
      <c r="F862" t="n">
        <v>4.1</v>
      </c>
      <c r="G862" t="n">
        <v>61.57</v>
      </c>
      <c r="H862" t="n">
        <v>1.18</v>
      </c>
      <c r="I862" t="n">
        <v>4</v>
      </c>
      <c r="J862" t="n">
        <v>249.69</v>
      </c>
      <c r="K862" t="n">
        <v>56.94</v>
      </c>
      <c r="L862" t="n">
        <v>16.5</v>
      </c>
      <c r="M862" t="n">
        <v>2</v>
      </c>
      <c r="N862" t="n">
        <v>61.25</v>
      </c>
      <c r="O862" t="n">
        <v>31029.37</v>
      </c>
      <c r="P862" t="n">
        <v>52.14</v>
      </c>
      <c r="Q862" t="n">
        <v>203.57</v>
      </c>
      <c r="R862" t="n">
        <v>16.03</v>
      </c>
      <c r="S862" t="n">
        <v>13.05</v>
      </c>
      <c r="T862" t="n">
        <v>1200.89</v>
      </c>
      <c r="U862" t="n">
        <v>0.8100000000000001</v>
      </c>
      <c r="V862" t="n">
        <v>0.91</v>
      </c>
      <c r="W862" t="n">
        <v>0.06</v>
      </c>
      <c r="X862" t="n">
        <v>0.06</v>
      </c>
      <c r="Y862" t="n">
        <v>1</v>
      </c>
      <c r="Z862" t="n">
        <v>10</v>
      </c>
    </row>
    <row r="863">
      <c r="A863" t="n">
        <v>63</v>
      </c>
      <c r="B863" t="n">
        <v>115</v>
      </c>
      <c r="C863" t="inlineStr">
        <is>
          <t xml:space="preserve">CONCLUIDO	</t>
        </is>
      </c>
      <c r="D863" t="n">
        <v>14.43</v>
      </c>
      <c r="E863" t="n">
        <v>6.93</v>
      </c>
      <c r="F863" t="n">
        <v>4.09</v>
      </c>
      <c r="G863" t="n">
        <v>61.4</v>
      </c>
      <c r="H863" t="n">
        <v>1.19</v>
      </c>
      <c r="I863" t="n">
        <v>4</v>
      </c>
      <c r="J863" t="n">
        <v>250.14</v>
      </c>
      <c r="K863" t="n">
        <v>56.94</v>
      </c>
      <c r="L863" t="n">
        <v>16.75</v>
      </c>
      <c r="M863" t="n">
        <v>2</v>
      </c>
      <c r="N863" t="n">
        <v>61.45</v>
      </c>
      <c r="O863" t="n">
        <v>31084.72</v>
      </c>
      <c r="P863" t="n">
        <v>51.66</v>
      </c>
      <c r="Q863" t="n">
        <v>203.56</v>
      </c>
      <c r="R863" t="n">
        <v>15.62</v>
      </c>
      <c r="S863" t="n">
        <v>13.05</v>
      </c>
      <c r="T863" t="n">
        <v>992.9299999999999</v>
      </c>
      <c r="U863" t="n">
        <v>0.84</v>
      </c>
      <c r="V863" t="n">
        <v>0.91</v>
      </c>
      <c r="W863" t="n">
        <v>0.06</v>
      </c>
      <c r="X863" t="n">
        <v>0.05</v>
      </c>
      <c r="Y863" t="n">
        <v>1</v>
      </c>
      <c r="Z863" t="n">
        <v>10</v>
      </c>
    </row>
    <row r="864">
      <c r="A864" t="n">
        <v>64</v>
      </c>
      <c r="B864" t="n">
        <v>115</v>
      </c>
      <c r="C864" t="inlineStr">
        <is>
          <t xml:space="preserve">CONCLUIDO	</t>
        </is>
      </c>
      <c r="D864" t="n">
        <v>14.4312</v>
      </c>
      <c r="E864" t="n">
        <v>6.93</v>
      </c>
      <c r="F864" t="n">
        <v>4.09</v>
      </c>
      <c r="G864" t="n">
        <v>61.4</v>
      </c>
      <c r="H864" t="n">
        <v>1.21</v>
      </c>
      <c r="I864" t="n">
        <v>4</v>
      </c>
      <c r="J864" t="n">
        <v>250.59</v>
      </c>
      <c r="K864" t="n">
        <v>56.94</v>
      </c>
      <c r="L864" t="n">
        <v>17</v>
      </c>
      <c r="M864" t="n">
        <v>2</v>
      </c>
      <c r="N864" t="n">
        <v>61.65</v>
      </c>
      <c r="O864" t="n">
        <v>31140.15</v>
      </c>
      <c r="P864" t="n">
        <v>51.09</v>
      </c>
      <c r="Q864" t="n">
        <v>203.57</v>
      </c>
      <c r="R864" t="n">
        <v>15.68</v>
      </c>
      <c r="S864" t="n">
        <v>13.05</v>
      </c>
      <c r="T864" t="n">
        <v>1023.19</v>
      </c>
      <c r="U864" t="n">
        <v>0.83</v>
      </c>
      <c r="V864" t="n">
        <v>0.91</v>
      </c>
      <c r="W864" t="n">
        <v>0.06</v>
      </c>
      <c r="X864" t="n">
        <v>0.05</v>
      </c>
      <c r="Y864" t="n">
        <v>1</v>
      </c>
      <c r="Z864" t="n">
        <v>10</v>
      </c>
    </row>
    <row r="865">
      <c r="A865" t="n">
        <v>65</v>
      </c>
      <c r="B865" t="n">
        <v>115</v>
      </c>
      <c r="C865" t="inlineStr">
        <is>
          <t xml:space="preserve">CONCLUIDO	</t>
        </is>
      </c>
      <c r="D865" t="n">
        <v>14.4069</v>
      </c>
      <c r="E865" t="n">
        <v>6.94</v>
      </c>
      <c r="F865" t="n">
        <v>4.1</v>
      </c>
      <c r="G865" t="n">
        <v>61.57</v>
      </c>
      <c r="H865" t="n">
        <v>1.22</v>
      </c>
      <c r="I865" t="n">
        <v>4</v>
      </c>
      <c r="J865" t="n">
        <v>251.04</v>
      </c>
      <c r="K865" t="n">
        <v>56.94</v>
      </c>
      <c r="L865" t="n">
        <v>17.25</v>
      </c>
      <c r="M865" t="n">
        <v>2</v>
      </c>
      <c r="N865" t="n">
        <v>61.85</v>
      </c>
      <c r="O865" t="n">
        <v>31195.65</v>
      </c>
      <c r="P865" t="n">
        <v>50.73</v>
      </c>
      <c r="Q865" t="n">
        <v>203.56</v>
      </c>
      <c r="R865" t="n">
        <v>16.08</v>
      </c>
      <c r="S865" t="n">
        <v>13.05</v>
      </c>
      <c r="T865" t="n">
        <v>1225.06</v>
      </c>
      <c r="U865" t="n">
        <v>0.8100000000000001</v>
      </c>
      <c r="V865" t="n">
        <v>0.91</v>
      </c>
      <c r="W865" t="n">
        <v>0.06</v>
      </c>
      <c r="X865" t="n">
        <v>0.06</v>
      </c>
      <c r="Y865" t="n">
        <v>1</v>
      </c>
      <c r="Z865" t="n">
        <v>10</v>
      </c>
    </row>
    <row r="866">
      <c r="A866" t="n">
        <v>66</v>
      </c>
      <c r="B866" t="n">
        <v>115</v>
      </c>
      <c r="C866" t="inlineStr">
        <is>
          <t xml:space="preserve">CONCLUIDO	</t>
        </is>
      </c>
      <c r="D866" t="n">
        <v>14.4063</v>
      </c>
      <c r="E866" t="n">
        <v>6.94</v>
      </c>
      <c r="F866" t="n">
        <v>4.11</v>
      </c>
      <c r="G866" t="n">
        <v>61.58</v>
      </c>
      <c r="H866" t="n">
        <v>1.24</v>
      </c>
      <c r="I866" t="n">
        <v>4</v>
      </c>
      <c r="J866" t="n">
        <v>251.49</v>
      </c>
      <c r="K866" t="n">
        <v>56.94</v>
      </c>
      <c r="L866" t="n">
        <v>17.5</v>
      </c>
      <c r="M866" t="n">
        <v>2</v>
      </c>
      <c r="N866" t="n">
        <v>62.05</v>
      </c>
      <c r="O866" t="n">
        <v>31251.22</v>
      </c>
      <c r="P866" t="n">
        <v>50.32</v>
      </c>
      <c r="Q866" t="n">
        <v>203.56</v>
      </c>
      <c r="R866" t="n">
        <v>16.09</v>
      </c>
      <c r="S866" t="n">
        <v>13.05</v>
      </c>
      <c r="T866" t="n">
        <v>1228.72</v>
      </c>
      <c r="U866" t="n">
        <v>0.8100000000000001</v>
      </c>
      <c r="V866" t="n">
        <v>0.91</v>
      </c>
      <c r="W866" t="n">
        <v>0.06</v>
      </c>
      <c r="X866" t="n">
        <v>0.06</v>
      </c>
      <c r="Y866" t="n">
        <v>1</v>
      </c>
      <c r="Z866" t="n">
        <v>10</v>
      </c>
    </row>
    <row r="867">
      <c r="A867" t="n">
        <v>67</v>
      </c>
      <c r="B867" t="n">
        <v>115</v>
      </c>
      <c r="C867" t="inlineStr">
        <is>
          <t xml:space="preserve">CONCLUIDO	</t>
        </is>
      </c>
      <c r="D867" t="n">
        <v>14.5496</v>
      </c>
      <c r="E867" t="n">
        <v>6.87</v>
      </c>
      <c r="F867" t="n">
        <v>4.08</v>
      </c>
      <c r="G867" t="n">
        <v>81.61</v>
      </c>
      <c r="H867" t="n">
        <v>1.25</v>
      </c>
      <c r="I867" t="n">
        <v>3</v>
      </c>
      <c r="J867" t="n">
        <v>251.94</v>
      </c>
      <c r="K867" t="n">
        <v>56.94</v>
      </c>
      <c r="L867" t="n">
        <v>17.75</v>
      </c>
      <c r="M867" t="n">
        <v>1</v>
      </c>
      <c r="N867" t="n">
        <v>62.25</v>
      </c>
      <c r="O867" t="n">
        <v>31306.86</v>
      </c>
      <c r="P867" t="n">
        <v>49.55</v>
      </c>
      <c r="Q867" t="n">
        <v>203.56</v>
      </c>
      <c r="R867" t="n">
        <v>15.27</v>
      </c>
      <c r="S867" t="n">
        <v>13.05</v>
      </c>
      <c r="T867" t="n">
        <v>827.21</v>
      </c>
      <c r="U867" t="n">
        <v>0.85</v>
      </c>
      <c r="V867" t="n">
        <v>0.92</v>
      </c>
      <c r="W867" t="n">
        <v>0.06</v>
      </c>
      <c r="X867" t="n">
        <v>0.04</v>
      </c>
      <c r="Y867" t="n">
        <v>1</v>
      </c>
      <c r="Z867" t="n">
        <v>10</v>
      </c>
    </row>
    <row r="868">
      <c r="A868" t="n">
        <v>68</v>
      </c>
      <c r="B868" t="n">
        <v>115</v>
      </c>
      <c r="C868" t="inlineStr">
        <is>
          <t xml:space="preserve">CONCLUIDO	</t>
        </is>
      </c>
      <c r="D868" t="n">
        <v>14.5631</v>
      </c>
      <c r="E868" t="n">
        <v>6.87</v>
      </c>
      <c r="F868" t="n">
        <v>4.07</v>
      </c>
      <c r="G868" t="n">
        <v>81.48</v>
      </c>
      <c r="H868" t="n">
        <v>1.27</v>
      </c>
      <c r="I868" t="n">
        <v>3</v>
      </c>
      <c r="J868" t="n">
        <v>252.39</v>
      </c>
      <c r="K868" t="n">
        <v>56.94</v>
      </c>
      <c r="L868" t="n">
        <v>18</v>
      </c>
      <c r="M868" t="n">
        <v>1</v>
      </c>
      <c r="N868" t="n">
        <v>62.45</v>
      </c>
      <c r="O868" t="n">
        <v>31362.58</v>
      </c>
      <c r="P868" t="n">
        <v>49.71</v>
      </c>
      <c r="Q868" t="n">
        <v>203.56</v>
      </c>
      <c r="R868" t="n">
        <v>15.03</v>
      </c>
      <c r="S868" t="n">
        <v>13.05</v>
      </c>
      <c r="T868" t="n">
        <v>705.7</v>
      </c>
      <c r="U868" t="n">
        <v>0.87</v>
      </c>
      <c r="V868" t="n">
        <v>0.92</v>
      </c>
      <c r="W868" t="n">
        <v>0.06</v>
      </c>
      <c r="X868" t="n">
        <v>0.03</v>
      </c>
      <c r="Y868" t="n">
        <v>1</v>
      </c>
      <c r="Z868" t="n">
        <v>10</v>
      </c>
    </row>
    <row r="869">
      <c r="A869" t="n">
        <v>69</v>
      </c>
      <c r="B869" t="n">
        <v>115</v>
      </c>
      <c r="C869" t="inlineStr">
        <is>
          <t xml:space="preserve">CONCLUIDO	</t>
        </is>
      </c>
      <c r="D869" t="n">
        <v>14.5725</v>
      </c>
      <c r="E869" t="n">
        <v>6.86</v>
      </c>
      <c r="F869" t="n">
        <v>4.07</v>
      </c>
      <c r="G869" t="n">
        <v>81.39</v>
      </c>
      <c r="H869" t="n">
        <v>1.28</v>
      </c>
      <c r="I869" t="n">
        <v>3</v>
      </c>
      <c r="J869" t="n">
        <v>252.84</v>
      </c>
      <c r="K869" t="n">
        <v>56.94</v>
      </c>
      <c r="L869" t="n">
        <v>18.25</v>
      </c>
      <c r="M869" t="n">
        <v>1</v>
      </c>
      <c r="N869" t="n">
        <v>62.65</v>
      </c>
      <c r="O869" t="n">
        <v>31418.38</v>
      </c>
      <c r="P869" t="n">
        <v>49.68</v>
      </c>
      <c r="Q869" t="n">
        <v>203.56</v>
      </c>
      <c r="R869" t="n">
        <v>14.87</v>
      </c>
      <c r="S869" t="n">
        <v>13.05</v>
      </c>
      <c r="T869" t="n">
        <v>623.6900000000001</v>
      </c>
      <c r="U869" t="n">
        <v>0.88</v>
      </c>
      <c r="V869" t="n">
        <v>0.92</v>
      </c>
      <c r="W869" t="n">
        <v>0.06</v>
      </c>
      <c r="X869" t="n">
        <v>0.03</v>
      </c>
      <c r="Y869" t="n">
        <v>1</v>
      </c>
      <c r="Z869" t="n">
        <v>10</v>
      </c>
    </row>
    <row r="870">
      <c r="A870" t="n">
        <v>70</v>
      </c>
      <c r="B870" t="n">
        <v>115</v>
      </c>
      <c r="C870" t="inlineStr">
        <is>
          <t xml:space="preserve">CONCLUIDO	</t>
        </is>
      </c>
      <c r="D870" t="n">
        <v>14.5755</v>
      </c>
      <c r="E870" t="n">
        <v>6.86</v>
      </c>
      <c r="F870" t="n">
        <v>4.07</v>
      </c>
      <c r="G870" t="n">
        <v>81.37</v>
      </c>
      <c r="H870" t="n">
        <v>1.3</v>
      </c>
      <c r="I870" t="n">
        <v>3</v>
      </c>
      <c r="J870" t="n">
        <v>253.3</v>
      </c>
      <c r="K870" t="n">
        <v>56.94</v>
      </c>
      <c r="L870" t="n">
        <v>18.5</v>
      </c>
      <c r="M870" t="n">
        <v>1</v>
      </c>
      <c r="N870" t="n">
        <v>62.86</v>
      </c>
      <c r="O870" t="n">
        <v>31474.25</v>
      </c>
      <c r="P870" t="n">
        <v>49.87</v>
      </c>
      <c r="Q870" t="n">
        <v>203.56</v>
      </c>
      <c r="R870" t="n">
        <v>14.88</v>
      </c>
      <c r="S870" t="n">
        <v>13.05</v>
      </c>
      <c r="T870" t="n">
        <v>629.51</v>
      </c>
      <c r="U870" t="n">
        <v>0.88</v>
      </c>
      <c r="V870" t="n">
        <v>0.92</v>
      </c>
      <c r="W870" t="n">
        <v>0.06</v>
      </c>
      <c r="X870" t="n">
        <v>0.03</v>
      </c>
      <c r="Y870" t="n">
        <v>1</v>
      </c>
      <c r="Z870" t="n">
        <v>10</v>
      </c>
    </row>
    <row r="871">
      <c r="A871" t="n">
        <v>71</v>
      </c>
      <c r="B871" t="n">
        <v>115</v>
      </c>
      <c r="C871" t="inlineStr">
        <is>
          <t xml:space="preserve">CONCLUIDO	</t>
        </is>
      </c>
      <c r="D871" t="n">
        <v>14.5666</v>
      </c>
      <c r="E871" t="n">
        <v>6.86</v>
      </c>
      <c r="F871" t="n">
        <v>4.07</v>
      </c>
      <c r="G871" t="n">
        <v>81.45</v>
      </c>
      <c r="H871" t="n">
        <v>1.31</v>
      </c>
      <c r="I871" t="n">
        <v>3</v>
      </c>
      <c r="J871" t="n">
        <v>253.75</v>
      </c>
      <c r="K871" t="n">
        <v>56.94</v>
      </c>
      <c r="L871" t="n">
        <v>18.75</v>
      </c>
      <c r="M871" t="n">
        <v>1</v>
      </c>
      <c r="N871" t="n">
        <v>63.06</v>
      </c>
      <c r="O871" t="n">
        <v>31530.19</v>
      </c>
      <c r="P871" t="n">
        <v>50.09</v>
      </c>
      <c r="Q871" t="n">
        <v>203.56</v>
      </c>
      <c r="R871" t="n">
        <v>15.01</v>
      </c>
      <c r="S871" t="n">
        <v>13.05</v>
      </c>
      <c r="T871" t="n">
        <v>692.5</v>
      </c>
      <c r="U871" t="n">
        <v>0.87</v>
      </c>
      <c r="V871" t="n">
        <v>0.92</v>
      </c>
      <c r="W871" t="n">
        <v>0.06</v>
      </c>
      <c r="X871" t="n">
        <v>0.03</v>
      </c>
      <c r="Y871" t="n">
        <v>1</v>
      </c>
      <c r="Z871" t="n">
        <v>10</v>
      </c>
    </row>
    <row r="872">
      <c r="A872" t="n">
        <v>72</v>
      </c>
      <c r="B872" t="n">
        <v>115</v>
      </c>
      <c r="C872" t="inlineStr">
        <is>
          <t xml:space="preserve">CONCLUIDO	</t>
        </is>
      </c>
      <c r="D872" t="n">
        <v>14.5596</v>
      </c>
      <c r="E872" t="n">
        <v>6.87</v>
      </c>
      <c r="F872" t="n">
        <v>4.08</v>
      </c>
      <c r="G872" t="n">
        <v>81.52</v>
      </c>
      <c r="H872" t="n">
        <v>1.33</v>
      </c>
      <c r="I872" t="n">
        <v>3</v>
      </c>
      <c r="J872" t="n">
        <v>254.21</v>
      </c>
      <c r="K872" t="n">
        <v>56.94</v>
      </c>
      <c r="L872" t="n">
        <v>19</v>
      </c>
      <c r="M872" t="n">
        <v>0</v>
      </c>
      <c r="N872" t="n">
        <v>63.26</v>
      </c>
      <c r="O872" t="n">
        <v>31586.21</v>
      </c>
      <c r="P872" t="n">
        <v>50.16</v>
      </c>
      <c r="Q872" t="n">
        <v>203.57</v>
      </c>
      <c r="R872" t="n">
        <v>15.08</v>
      </c>
      <c r="S872" t="n">
        <v>13.05</v>
      </c>
      <c r="T872" t="n">
        <v>731.8</v>
      </c>
      <c r="U872" t="n">
        <v>0.87</v>
      </c>
      <c r="V872" t="n">
        <v>0.92</v>
      </c>
      <c r="W872" t="n">
        <v>0.06</v>
      </c>
      <c r="X872" t="n">
        <v>0.04</v>
      </c>
      <c r="Y872" t="n">
        <v>1</v>
      </c>
      <c r="Z872" t="n">
        <v>10</v>
      </c>
    </row>
    <row r="873">
      <c r="A873" t="n">
        <v>0</v>
      </c>
      <c r="B873" t="n">
        <v>35</v>
      </c>
      <c r="C873" t="inlineStr">
        <is>
          <t xml:space="preserve">CONCLUIDO	</t>
        </is>
      </c>
      <c r="D873" t="n">
        <v>14.5185</v>
      </c>
      <c r="E873" t="n">
        <v>6.89</v>
      </c>
      <c r="F873" t="n">
        <v>4.55</v>
      </c>
      <c r="G873" t="n">
        <v>10.5</v>
      </c>
      <c r="H873" t="n">
        <v>0.22</v>
      </c>
      <c r="I873" t="n">
        <v>26</v>
      </c>
      <c r="J873" t="n">
        <v>80.84</v>
      </c>
      <c r="K873" t="n">
        <v>35.1</v>
      </c>
      <c r="L873" t="n">
        <v>1</v>
      </c>
      <c r="M873" t="n">
        <v>24</v>
      </c>
      <c r="N873" t="n">
        <v>9.74</v>
      </c>
      <c r="O873" t="n">
        <v>10204.21</v>
      </c>
      <c r="P873" t="n">
        <v>33.76</v>
      </c>
      <c r="Q873" t="n">
        <v>203.62</v>
      </c>
      <c r="R873" t="n">
        <v>29.77</v>
      </c>
      <c r="S873" t="n">
        <v>13.05</v>
      </c>
      <c r="T873" t="n">
        <v>7962.42</v>
      </c>
      <c r="U873" t="n">
        <v>0.44</v>
      </c>
      <c r="V873" t="n">
        <v>0.82</v>
      </c>
      <c r="W873" t="n">
        <v>0.1</v>
      </c>
      <c r="X873" t="n">
        <v>0.51</v>
      </c>
      <c r="Y873" t="n">
        <v>1</v>
      </c>
      <c r="Z873" t="n">
        <v>10</v>
      </c>
    </row>
    <row r="874">
      <c r="A874" t="n">
        <v>1</v>
      </c>
      <c r="B874" t="n">
        <v>35</v>
      </c>
      <c r="C874" t="inlineStr">
        <is>
          <t xml:space="preserve">CONCLUIDO	</t>
        </is>
      </c>
      <c r="D874" t="n">
        <v>15.1254</v>
      </c>
      <c r="E874" t="n">
        <v>6.61</v>
      </c>
      <c r="F874" t="n">
        <v>4.38</v>
      </c>
      <c r="G874" t="n">
        <v>13.12</v>
      </c>
      <c r="H874" t="n">
        <v>0.27</v>
      </c>
      <c r="I874" t="n">
        <v>20</v>
      </c>
      <c r="J874" t="n">
        <v>81.14</v>
      </c>
      <c r="K874" t="n">
        <v>35.1</v>
      </c>
      <c r="L874" t="n">
        <v>1.25</v>
      </c>
      <c r="M874" t="n">
        <v>18</v>
      </c>
      <c r="N874" t="n">
        <v>9.789999999999999</v>
      </c>
      <c r="O874" t="n">
        <v>10241.25</v>
      </c>
      <c r="P874" t="n">
        <v>31.9</v>
      </c>
      <c r="Q874" t="n">
        <v>203.57</v>
      </c>
      <c r="R874" t="n">
        <v>24.04</v>
      </c>
      <c r="S874" t="n">
        <v>13.05</v>
      </c>
      <c r="T874" t="n">
        <v>5126.16</v>
      </c>
      <c r="U874" t="n">
        <v>0.54</v>
      </c>
      <c r="V874" t="n">
        <v>0.85</v>
      </c>
      <c r="W874" t="n">
        <v>0.09</v>
      </c>
      <c r="X874" t="n">
        <v>0.33</v>
      </c>
      <c r="Y874" t="n">
        <v>1</v>
      </c>
      <c r="Z874" t="n">
        <v>10</v>
      </c>
    </row>
    <row r="875">
      <c r="A875" t="n">
        <v>2</v>
      </c>
      <c r="B875" t="n">
        <v>35</v>
      </c>
      <c r="C875" t="inlineStr">
        <is>
          <t xml:space="preserve">CONCLUIDO	</t>
        </is>
      </c>
      <c r="D875" t="n">
        <v>15.3427</v>
      </c>
      <c r="E875" t="n">
        <v>6.52</v>
      </c>
      <c r="F875" t="n">
        <v>4.35</v>
      </c>
      <c r="G875" t="n">
        <v>16.31</v>
      </c>
      <c r="H875" t="n">
        <v>0.32</v>
      </c>
      <c r="I875" t="n">
        <v>16</v>
      </c>
      <c r="J875" t="n">
        <v>81.44</v>
      </c>
      <c r="K875" t="n">
        <v>35.1</v>
      </c>
      <c r="L875" t="n">
        <v>1.5</v>
      </c>
      <c r="M875" t="n">
        <v>14</v>
      </c>
      <c r="N875" t="n">
        <v>9.84</v>
      </c>
      <c r="O875" t="n">
        <v>10278.32</v>
      </c>
      <c r="P875" t="n">
        <v>31.15</v>
      </c>
      <c r="Q875" t="n">
        <v>203.56</v>
      </c>
      <c r="R875" t="n">
        <v>23.72</v>
      </c>
      <c r="S875" t="n">
        <v>13.05</v>
      </c>
      <c r="T875" t="n">
        <v>4987.26</v>
      </c>
      <c r="U875" t="n">
        <v>0.55</v>
      </c>
      <c r="V875" t="n">
        <v>0.86</v>
      </c>
      <c r="W875" t="n">
        <v>0.08</v>
      </c>
      <c r="X875" t="n">
        <v>0.31</v>
      </c>
      <c r="Y875" t="n">
        <v>1</v>
      </c>
      <c r="Z875" t="n">
        <v>10</v>
      </c>
    </row>
    <row r="876">
      <c r="A876" t="n">
        <v>3</v>
      </c>
      <c r="B876" t="n">
        <v>35</v>
      </c>
      <c r="C876" t="inlineStr">
        <is>
          <t xml:space="preserve">CONCLUIDO	</t>
        </is>
      </c>
      <c r="D876" t="n">
        <v>15.5219</v>
      </c>
      <c r="E876" t="n">
        <v>6.44</v>
      </c>
      <c r="F876" t="n">
        <v>4.31</v>
      </c>
      <c r="G876" t="n">
        <v>18.47</v>
      </c>
      <c r="H876" t="n">
        <v>0.38</v>
      </c>
      <c r="I876" t="n">
        <v>14</v>
      </c>
      <c r="J876" t="n">
        <v>81.73999999999999</v>
      </c>
      <c r="K876" t="n">
        <v>35.1</v>
      </c>
      <c r="L876" t="n">
        <v>1.75</v>
      </c>
      <c r="M876" t="n">
        <v>12</v>
      </c>
      <c r="N876" t="n">
        <v>9.890000000000001</v>
      </c>
      <c r="O876" t="n">
        <v>10315.41</v>
      </c>
      <c r="P876" t="n">
        <v>30.39</v>
      </c>
      <c r="Q876" t="n">
        <v>203.56</v>
      </c>
      <c r="R876" t="n">
        <v>22.46</v>
      </c>
      <c r="S876" t="n">
        <v>13.05</v>
      </c>
      <c r="T876" t="n">
        <v>4363.79</v>
      </c>
      <c r="U876" t="n">
        <v>0.58</v>
      </c>
      <c r="V876" t="n">
        <v>0.87</v>
      </c>
      <c r="W876" t="n">
        <v>0.08</v>
      </c>
      <c r="X876" t="n">
        <v>0.27</v>
      </c>
      <c r="Y876" t="n">
        <v>1</v>
      </c>
      <c r="Z876" t="n">
        <v>10</v>
      </c>
    </row>
    <row r="877">
      <c r="A877" t="n">
        <v>4</v>
      </c>
      <c r="B877" t="n">
        <v>35</v>
      </c>
      <c r="C877" t="inlineStr">
        <is>
          <t xml:space="preserve">CONCLUIDO	</t>
        </is>
      </c>
      <c r="D877" t="n">
        <v>15.7308</v>
      </c>
      <c r="E877" t="n">
        <v>6.36</v>
      </c>
      <c r="F877" t="n">
        <v>4.26</v>
      </c>
      <c r="G877" t="n">
        <v>21.29</v>
      </c>
      <c r="H877" t="n">
        <v>0.43</v>
      </c>
      <c r="I877" t="n">
        <v>12</v>
      </c>
      <c r="J877" t="n">
        <v>82.04000000000001</v>
      </c>
      <c r="K877" t="n">
        <v>35.1</v>
      </c>
      <c r="L877" t="n">
        <v>2</v>
      </c>
      <c r="M877" t="n">
        <v>10</v>
      </c>
      <c r="N877" t="n">
        <v>9.94</v>
      </c>
      <c r="O877" t="n">
        <v>10352.53</v>
      </c>
      <c r="P877" t="n">
        <v>29.3</v>
      </c>
      <c r="Q877" t="n">
        <v>203.57</v>
      </c>
      <c r="R877" t="n">
        <v>20.86</v>
      </c>
      <c r="S877" t="n">
        <v>13.05</v>
      </c>
      <c r="T877" t="n">
        <v>3574.56</v>
      </c>
      <c r="U877" t="n">
        <v>0.63</v>
      </c>
      <c r="V877" t="n">
        <v>0.88</v>
      </c>
      <c r="W877" t="n">
        <v>0.07000000000000001</v>
      </c>
      <c r="X877" t="n">
        <v>0.22</v>
      </c>
      <c r="Y877" t="n">
        <v>1</v>
      </c>
      <c r="Z877" t="n">
        <v>10</v>
      </c>
    </row>
    <row r="878">
      <c r="A878" t="n">
        <v>5</v>
      </c>
      <c r="B878" t="n">
        <v>35</v>
      </c>
      <c r="C878" t="inlineStr">
        <is>
          <t xml:space="preserve">CONCLUIDO	</t>
        </is>
      </c>
      <c r="D878" t="n">
        <v>15.8374</v>
      </c>
      <c r="E878" t="n">
        <v>6.31</v>
      </c>
      <c r="F878" t="n">
        <v>4.23</v>
      </c>
      <c r="G878" t="n">
        <v>23.09</v>
      </c>
      <c r="H878" t="n">
        <v>0.48</v>
      </c>
      <c r="I878" t="n">
        <v>11</v>
      </c>
      <c r="J878" t="n">
        <v>82.34</v>
      </c>
      <c r="K878" t="n">
        <v>35.1</v>
      </c>
      <c r="L878" t="n">
        <v>2.25</v>
      </c>
      <c r="M878" t="n">
        <v>9</v>
      </c>
      <c r="N878" t="n">
        <v>9.99</v>
      </c>
      <c r="O878" t="n">
        <v>10389.66</v>
      </c>
      <c r="P878" t="n">
        <v>28.68</v>
      </c>
      <c r="Q878" t="n">
        <v>203.6</v>
      </c>
      <c r="R878" t="n">
        <v>19.83</v>
      </c>
      <c r="S878" t="n">
        <v>13.05</v>
      </c>
      <c r="T878" t="n">
        <v>3063.59</v>
      </c>
      <c r="U878" t="n">
        <v>0.66</v>
      </c>
      <c r="V878" t="n">
        <v>0.88</v>
      </c>
      <c r="W878" t="n">
        <v>0.07000000000000001</v>
      </c>
      <c r="X878" t="n">
        <v>0.19</v>
      </c>
      <c r="Y878" t="n">
        <v>1</v>
      </c>
      <c r="Z878" t="n">
        <v>10</v>
      </c>
    </row>
    <row r="879">
      <c r="A879" t="n">
        <v>6</v>
      </c>
      <c r="B879" t="n">
        <v>35</v>
      </c>
      <c r="C879" t="inlineStr">
        <is>
          <t xml:space="preserve">CONCLUIDO	</t>
        </is>
      </c>
      <c r="D879" t="n">
        <v>16.0092</v>
      </c>
      <c r="E879" t="n">
        <v>6.25</v>
      </c>
      <c r="F879" t="n">
        <v>4.2</v>
      </c>
      <c r="G879" t="n">
        <v>28</v>
      </c>
      <c r="H879" t="n">
        <v>0.53</v>
      </c>
      <c r="I879" t="n">
        <v>9</v>
      </c>
      <c r="J879" t="n">
        <v>82.65000000000001</v>
      </c>
      <c r="K879" t="n">
        <v>35.1</v>
      </c>
      <c r="L879" t="n">
        <v>2.5</v>
      </c>
      <c r="M879" t="n">
        <v>7</v>
      </c>
      <c r="N879" t="n">
        <v>10.04</v>
      </c>
      <c r="O879" t="n">
        <v>10426.82</v>
      </c>
      <c r="P879" t="n">
        <v>27.62</v>
      </c>
      <c r="Q879" t="n">
        <v>203.58</v>
      </c>
      <c r="R879" t="n">
        <v>19.05</v>
      </c>
      <c r="S879" t="n">
        <v>13.05</v>
      </c>
      <c r="T879" t="n">
        <v>2684.53</v>
      </c>
      <c r="U879" t="n">
        <v>0.6899999999999999</v>
      </c>
      <c r="V879" t="n">
        <v>0.89</v>
      </c>
      <c r="W879" t="n">
        <v>0.07000000000000001</v>
      </c>
      <c r="X879" t="n">
        <v>0.16</v>
      </c>
      <c r="Y879" t="n">
        <v>1</v>
      </c>
      <c r="Z879" t="n">
        <v>10</v>
      </c>
    </row>
    <row r="880">
      <c r="A880" t="n">
        <v>7</v>
      </c>
      <c r="B880" t="n">
        <v>35</v>
      </c>
      <c r="C880" t="inlineStr">
        <is>
          <t xml:space="preserve">CONCLUIDO	</t>
        </is>
      </c>
      <c r="D880" t="n">
        <v>15.9879</v>
      </c>
      <c r="E880" t="n">
        <v>6.25</v>
      </c>
      <c r="F880" t="n">
        <v>4.21</v>
      </c>
      <c r="G880" t="n">
        <v>28.05</v>
      </c>
      <c r="H880" t="n">
        <v>0.58</v>
      </c>
      <c r="I880" t="n">
        <v>9</v>
      </c>
      <c r="J880" t="n">
        <v>82.95</v>
      </c>
      <c r="K880" t="n">
        <v>35.1</v>
      </c>
      <c r="L880" t="n">
        <v>2.75</v>
      </c>
      <c r="M880" t="n">
        <v>7</v>
      </c>
      <c r="N880" t="n">
        <v>10.1</v>
      </c>
      <c r="O880" t="n">
        <v>10463.99</v>
      </c>
      <c r="P880" t="n">
        <v>27.15</v>
      </c>
      <c r="Q880" t="n">
        <v>203.58</v>
      </c>
      <c r="R880" t="n">
        <v>19.24</v>
      </c>
      <c r="S880" t="n">
        <v>13.05</v>
      </c>
      <c r="T880" t="n">
        <v>2779.8</v>
      </c>
      <c r="U880" t="n">
        <v>0.68</v>
      </c>
      <c r="V880" t="n">
        <v>0.89</v>
      </c>
      <c r="W880" t="n">
        <v>0.07000000000000001</v>
      </c>
      <c r="X880" t="n">
        <v>0.17</v>
      </c>
      <c r="Y880" t="n">
        <v>1</v>
      </c>
      <c r="Z880" t="n">
        <v>10</v>
      </c>
    </row>
    <row r="881">
      <c r="A881" t="n">
        <v>8</v>
      </c>
      <c r="B881" t="n">
        <v>35</v>
      </c>
      <c r="C881" t="inlineStr">
        <is>
          <t xml:space="preserve">CONCLUIDO	</t>
        </is>
      </c>
      <c r="D881" t="n">
        <v>16.0973</v>
      </c>
      <c r="E881" t="n">
        <v>6.21</v>
      </c>
      <c r="F881" t="n">
        <v>4.18</v>
      </c>
      <c r="G881" t="n">
        <v>31.37</v>
      </c>
      <c r="H881" t="n">
        <v>0.63</v>
      </c>
      <c r="I881" t="n">
        <v>8</v>
      </c>
      <c r="J881" t="n">
        <v>83.25</v>
      </c>
      <c r="K881" t="n">
        <v>35.1</v>
      </c>
      <c r="L881" t="n">
        <v>3</v>
      </c>
      <c r="M881" t="n">
        <v>4</v>
      </c>
      <c r="N881" t="n">
        <v>10.15</v>
      </c>
      <c r="O881" t="n">
        <v>10501.19</v>
      </c>
      <c r="P881" t="n">
        <v>26.37</v>
      </c>
      <c r="Q881" t="n">
        <v>203.61</v>
      </c>
      <c r="R881" t="n">
        <v>18.35</v>
      </c>
      <c r="S881" t="n">
        <v>13.05</v>
      </c>
      <c r="T881" t="n">
        <v>2339.68</v>
      </c>
      <c r="U881" t="n">
        <v>0.71</v>
      </c>
      <c r="V881" t="n">
        <v>0.89</v>
      </c>
      <c r="W881" t="n">
        <v>0.07000000000000001</v>
      </c>
      <c r="X881" t="n">
        <v>0.14</v>
      </c>
      <c r="Y881" t="n">
        <v>1</v>
      </c>
      <c r="Z881" t="n">
        <v>10</v>
      </c>
    </row>
    <row r="882">
      <c r="A882" t="n">
        <v>9</v>
      </c>
      <c r="B882" t="n">
        <v>35</v>
      </c>
      <c r="C882" t="inlineStr">
        <is>
          <t xml:space="preserve">CONCLUIDO	</t>
        </is>
      </c>
      <c r="D882" t="n">
        <v>16.2118</v>
      </c>
      <c r="E882" t="n">
        <v>6.17</v>
      </c>
      <c r="F882" t="n">
        <v>4.16</v>
      </c>
      <c r="G882" t="n">
        <v>35.62</v>
      </c>
      <c r="H882" t="n">
        <v>0.68</v>
      </c>
      <c r="I882" t="n">
        <v>7</v>
      </c>
      <c r="J882" t="n">
        <v>83.55</v>
      </c>
      <c r="K882" t="n">
        <v>35.1</v>
      </c>
      <c r="L882" t="n">
        <v>3.25</v>
      </c>
      <c r="M882" t="n">
        <v>1</v>
      </c>
      <c r="N882" t="n">
        <v>10.2</v>
      </c>
      <c r="O882" t="n">
        <v>10538.42</v>
      </c>
      <c r="P882" t="n">
        <v>25.8</v>
      </c>
      <c r="Q882" t="n">
        <v>203.56</v>
      </c>
      <c r="R882" t="n">
        <v>17.36</v>
      </c>
      <c r="S882" t="n">
        <v>13.05</v>
      </c>
      <c r="T882" t="n">
        <v>1850.43</v>
      </c>
      <c r="U882" t="n">
        <v>0.75</v>
      </c>
      <c r="V882" t="n">
        <v>0.9</v>
      </c>
      <c r="W882" t="n">
        <v>0.07000000000000001</v>
      </c>
      <c r="X882" t="n">
        <v>0.12</v>
      </c>
      <c r="Y882" t="n">
        <v>1</v>
      </c>
      <c r="Z882" t="n">
        <v>10</v>
      </c>
    </row>
    <row r="883">
      <c r="A883" t="n">
        <v>10</v>
      </c>
      <c r="B883" t="n">
        <v>35</v>
      </c>
      <c r="C883" t="inlineStr">
        <is>
          <t xml:space="preserve">CONCLUIDO	</t>
        </is>
      </c>
      <c r="D883" t="n">
        <v>16.1871</v>
      </c>
      <c r="E883" t="n">
        <v>6.18</v>
      </c>
      <c r="F883" t="n">
        <v>4.17</v>
      </c>
      <c r="G883" t="n">
        <v>35.7</v>
      </c>
      <c r="H883" t="n">
        <v>0.73</v>
      </c>
      <c r="I883" t="n">
        <v>7</v>
      </c>
      <c r="J883" t="n">
        <v>83.84999999999999</v>
      </c>
      <c r="K883" t="n">
        <v>35.1</v>
      </c>
      <c r="L883" t="n">
        <v>3.5</v>
      </c>
      <c r="M883" t="n">
        <v>1</v>
      </c>
      <c r="N883" t="n">
        <v>10.25</v>
      </c>
      <c r="O883" t="n">
        <v>10575.66</v>
      </c>
      <c r="P883" t="n">
        <v>25.95</v>
      </c>
      <c r="Q883" t="n">
        <v>203.56</v>
      </c>
      <c r="R883" t="n">
        <v>17.66</v>
      </c>
      <c r="S883" t="n">
        <v>13.05</v>
      </c>
      <c r="T883" t="n">
        <v>2001.97</v>
      </c>
      <c r="U883" t="n">
        <v>0.74</v>
      </c>
      <c r="V883" t="n">
        <v>0.9</v>
      </c>
      <c r="W883" t="n">
        <v>0.07000000000000001</v>
      </c>
      <c r="X883" t="n">
        <v>0.12</v>
      </c>
      <c r="Y883" t="n">
        <v>1</v>
      </c>
      <c r="Z883" t="n">
        <v>10</v>
      </c>
    </row>
    <row r="884">
      <c r="A884" t="n">
        <v>11</v>
      </c>
      <c r="B884" t="n">
        <v>35</v>
      </c>
      <c r="C884" t="inlineStr">
        <is>
          <t xml:space="preserve">CONCLUIDO	</t>
        </is>
      </c>
      <c r="D884" t="n">
        <v>16.1951</v>
      </c>
      <c r="E884" t="n">
        <v>6.17</v>
      </c>
      <c r="F884" t="n">
        <v>4.16</v>
      </c>
      <c r="G884" t="n">
        <v>35.68</v>
      </c>
      <c r="H884" t="n">
        <v>0.78</v>
      </c>
      <c r="I884" t="n">
        <v>7</v>
      </c>
      <c r="J884" t="n">
        <v>84.15000000000001</v>
      </c>
      <c r="K884" t="n">
        <v>35.1</v>
      </c>
      <c r="L884" t="n">
        <v>3.75</v>
      </c>
      <c r="M884" t="n">
        <v>0</v>
      </c>
      <c r="N884" t="n">
        <v>10.3</v>
      </c>
      <c r="O884" t="n">
        <v>10612.93</v>
      </c>
      <c r="P884" t="n">
        <v>25.97</v>
      </c>
      <c r="Q884" t="n">
        <v>203.56</v>
      </c>
      <c r="R884" t="n">
        <v>17.51</v>
      </c>
      <c r="S884" t="n">
        <v>13.05</v>
      </c>
      <c r="T884" t="n">
        <v>1925.36</v>
      </c>
      <c r="U884" t="n">
        <v>0.75</v>
      </c>
      <c r="V884" t="n">
        <v>0.9</v>
      </c>
      <c r="W884" t="n">
        <v>0.07000000000000001</v>
      </c>
      <c r="X884" t="n">
        <v>0.12</v>
      </c>
      <c r="Y884" t="n">
        <v>1</v>
      </c>
      <c r="Z884" t="n">
        <v>10</v>
      </c>
    </row>
    <row r="885">
      <c r="A885" t="n">
        <v>0</v>
      </c>
      <c r="B885" t="n">
        <v>50</v>
      </c>
      <c r="C885" t="inlineStr">
        <is>
          <t xml:space="preserve">CONCLUIDO	</t>
        </is>
      </c>
      <c r="D885" t="n">
        <v>13.4675</v>
      </c>
      <c r="E885" t="n">
        <v>7.43</v>
      </c>
      <c r="F885" t="n">
        <v>4.68</v>
      </c>
      <c r="G885" t="n">
        <v>8.77</v>
      </c>
      <c r="H885" t="n">
        <v>0.16</v>
      </c>
      <c r="I885" t="n">
        <v>32</v>
      </c>
      <c r="J885" t="n">
        <v>107.41</v>
      </c>
      <c r="K885" t="n">
        <v>41.65</v>
      </c>
      <c r="L885" t="n">
        <v>1</v>
      </c>
      <c r="M885" t="n">
        <v>30</v>
      </c>
      <c r="N885" t="n">
        <v>14.77</v>
      </c>
      <c r="O885" t="n">
        <v>13481.73</v>
      </c>
      <c r="P885" t="n">
        <v>43.01</v>
      </c>
      <c r="Q885" t="n">
        <v>203.67</v>
      </c>
      <c r="R885" t="n">
        <v>33.93</v>
      </c>
      <c r="S885" t="n">
        <v>13.05</v>
      </c>
      <c r="T885" t="n">
        <v>10009.19</v>
      </c>
      <c r="U885" t="n">
        <v>0.38</v>
      </c>
      <c r="V885" t="n">
        <v>0.8</v>
      </c>
      <c r="W885" t="n">
        <v>0.1</v>
      </c>
      <c r="X885" t="n">
        <v>0.64</v>
      </c>
      <c r="Y885" t="n">
        <v>1</v>
      </c>
      <c r="Z885" t="n">
        <v>10</v>
      </c>
    </row>
    <row r="886">
      <c r="A886" t="n">
        <v>1</v>
      </c>
      <c r="B886" t="n">
        <v>50</v>
      </c>
      <c r="C886" t="inlineStr">
        <is>
          <t xml:space="preserve">CONCLUIDO	</t>
        </is>
      </c>
      <c r="D886" t="n">
        <v>14.0521</v>
      </c>
      <c r="E886" t="n">
        <v>7.12</v>
      </c>
      <c r="F886" t="n">
        <v>4.52</v>
      </c>
      <c r="G886" t="n">
        <v>10.86</v>
      </c>
      <c r="H886" t="n">
        <v>0.2</v>
      </c>
      <c r="I886" t="n">
        <v>25</v>
      </c>
      <c r="J886" t="n">
        <v>107.73</v>
      </c>
      <c r="K886" t="n">
        <v>41.65</v>
      </c>
      <c r="L886" t="n">
        <v>1.25</v>
      </c>
      <c r="M886" t="n">
        <v>23</v>
      </c>
      <c r="N886" t="n">
        <v>14.83</v>
      </c>
      <c r="O886" t="n">
        <v>13520.81</v>
      </c>
      <c r="P886" t="n">
        <v>41.17</v>
      </c>
      <c r="Q886" t="n">
        <v>203.59</v>
      </c>
      <c r="R886" t="n">
        <v>29.18</v>
      </c>
      <c r="S886" t="n">
        <v>13.05</v>
      </c>
      <c r="T886" t="n">
        <v>7668.57</v>
      </c>
      <c r="U886" t="n">
        <v>0.45</v>
      </c>
      <c r="V886" t="n">
        <v>0.83</v>
      </c>
      <c r="W886" t="n">
        <v>0.09</v>
      </c>
      <c r="X886" t="n">
        <v>0.48</v>
      </c>
      <c r="Y886" t="n">
        <v>1</v>
      </c>
      <c r="Z886" t="n">
        <v>10</v>
      </c>
    </row>
    <row r="887">
      <c r="A887" t="n">
        <v>2</v>
      </c>
      <c r="B887" t="n">
        <v>50</v>
      </c>
      <c r="C887" t="inlineStr">
        <is>
          <t xml:space="preserve">CONCLUIDO	</t>
        </is>
      </c>
      <c r="D887" t="n">
        <v>14.5284</v>
      </c>
      <c r="E887" t="n">
        <v>6.88</v>
      </c>
      <c r="F887" t="n">
        <v>4.4</v>
      </c>
      <c r="G887" t="n">
        <v>13.21</v>
      </c>
      <c r="H887" t="n">
        <v>0.24</v>
      </c>
      <c r="I887" t="n">
        <v>20</v>
      </c>
      <c r="J887" t="n">
        <v>108.05</v>
      </c>
      <c r="K887" t="n">
        <v>41.65</v>
      </c>
      <c r="L887" t="n">
        <v>1.5</v>
      </c>
      <c r="M887" t="n">
        <v>18</v>
      </c>
      <c r="N887" t="n">
        <v>14.9</v>
      </c>
      <c r="O887" t="n">
        <v>13559.91</v>
      </c>
      <c r="P887" t="n">
        <v>39.66</v>
      </c>
      <c r="Q887" t="n">
        <v>203.59</v>
      </c>
      <c r="R887" t="n">
        <v>25.09</v>
      </c>
      <c r="S887" t="n">
        <v>13.05</v>
      </c>
      <c r="T887" t="n">
        <v>5649.91</v>
      </c>
      <c r="U887" t="n">
        <v>0.52</v>
      </c>
      <c r="V887" t="n">
        <v>0.85</v>
      </c>
      <c r="W887" t="n">
        <v>0.09</v>
      </c>
      <c r="X887" t="n">
        <v>0.36</v>
      </c>
      <c r="Y887" t="n">
        <v>1</v>
      </c>
      <c r="Z887" t="n">
        <v>10</v>
      </c>
    </row>
    <row r="888">
      <c r="A888" t="n">
        <v>3</v>
      </c>
      <c r="B888" t="n">
        <v>50</v>
      </c>
      <c r="C888" t="inlineStr">
        <is>
          <t xml:space="preserve">CONCLUIDO	</t>
        </is>
      </c>
      <c r="D888" t="n">
        <v>14.7215</v>
      </c>
      <c r="E888" t="n">
        <v>6.79</v>
      </c>
      <c r="F888" t="n">
        <v>4.38</v>
      </c>
      <c r="G888" t="n">
        <v>15.45</v>
      </c>
      <c r="H888" t="n">
        <v>0.28</v>
      </c>
      <c r="I888" t="n">
        <v>17</v>
      </c>
      <c r="J888" t="n">
        <v>108.37</v>
      </c>
      <c r="K888" t="n">
        <v>41.65</v>
      </c>
      <c r="L888" t="n">
        <v>1.75</v>
      </c>
      <c r="M888" t="n">
        <v>15</v>
      </c>
      <c r="N888" t="n">
        <v>14.97</v>
      </c>
      <c r="O888" t="n">
        <v>13599.17</v>
      </c>
      <c r="P888" t="n">
        <v>39.01</v>
      </c>
      <c r="Q888" t="n">
        <v>203.56</v>
      </c>
      <c r="R888" t="n">
        <v>24.66</v>
      </c>
      <c r="S888" t="n">
        <v>13.05</v>
      </c>
      <c r="T888" t="n">
        <v>5452.04</v>
      </c>
      <c r="U888" t="n">
        <v>0.53</v>
      </c>
      <c r="V888" t="n">
        <v>0.85</v>
      </c>
      <c r="W888" t="n">
        <v>0.08</v>
      </c>
      <c r="X888" t="n">
        <v>0.34</v>
      </c>
      <c r="Y888" t="n">
        <v>1</v>
      </c>
      <c r="Z888" t="n">
        <v>10</v>
      </c>
    </row>
    <row r="889">
      <c r="A889" t="n">
        <v>4</v>
      </c>
      <c r="B889" t="n">
        <v>50</v>
      </c>
      <c r="C889" t="inlineStr">
        <is>
          <t xml:space="preserve">CONCLUIDO	</t>
        </is>
      </c>
      <c r="D889" t="n">
        <v>14.9396</v>
      </c>
      <c r="E889" t="n">
        <v>6.69</v>
      </c>
      <c r="F889" t="n">
        <v>4.32</v>
      </c>
      <c r="G889" t="n">
        <v>17.3</v>
      </c>
      <c r="H889" t="n">
        <v>0.32</v>
      </c>
      <c r="I889" t="n">
        <v>15</v>
      </c>
      <c r="J889" t="n">
        <v>108.68</v>
      </c>
      <c r="K889" t="n">
        <v>41.65</v>
      </c>
      <c r="L889" t="n">
        <v>2</v>
      </c>
      <c r="M889" t="n">
        <v>13</v>
      </c>
      <c r="N889" t="n">
        <v>15.03</v>
      </c>
      <c r="O889" t="n">
        <v>13638.32</v>
      </c>
      <c r="P889" t="n">
        <v>38.17</v>
      </c>
      <c r="Q889" t="n">
        <v>203.56</v>
      </c>
      <c r="R889" t="n">
        <v>22.9</v>
      </c>
      <c r="S889" t="n">
        <v>13.05</v>
      </c>
      <c r="T889" t="n">
        <v>4582.46</v>
      </c>
      <c r="U889" t="n">
        <v>0.57</v>
      </c>
      <c r="V889" t="n">
        <v>0.86</v>
      </c>
      <c r="W889" t="n">
        <v>0.08</v>
      </c>
      <c r="X889" t="n">
        <v>0.28</v>
      </c>
      <c r="Y889" t="n">
        <v>1</v>
      </c>
      <c r="Z889" t="n">
        <v>10</v>
      </c>
    </row>
    <row r="890">
      <c r="A890" t="n">
        <v>5</v>
      </c>
      <c r="B890" t="n">
        <v>50</v>
      </c>
      <c r="C890" t="inlineStr">
        <is>
          <t xml:space="preserve">CONCLUIDO	</t>
        </is>
      </c>
      <c r="D890" t="n">
        <v>15.1375</v>
      </c>
      <c r="E890" t="n">
        <v>6.61</v>
      </c>
      <c r="F890" t="n">
        <v>4.28</v>
      </c>
      <c r="G890" t="n">
        <v>19.76</v>
      </c>
      <c r="H890" t="n">
        <v>0.36</v>
      </c>
      <c r="I890" t="n">
        <v>13</v>
      </c>
      <c r="J890" t="n">
        <v>109</v>
      </c>
      <c r="K890" t="n">
        <v>41.65</v>
      </c>
      <c r="L890" t="n">
        <v>2.25</v>
      </c>
      <c r="M890" t="n">
        <v>11</v>
      </c>
      <c r="N890" t="n">
        <v>15.1</v>
      </c>
      <c r="O890" t="n">
        <v>13677.51</v>
      </c>
      <c r="P890" t="n">
        <v>37.47</v>
      </c>
      <c r="Q890" t="n">
        <v>203.56</v>
      </c>
      <c r="R890" t="n">
        <v>21.53</v>
      </c>
      <c r="S890" t="n">
        <v>13.05</v>
      </c>
      <c r="T890" t="n">
        <v>3904.84</v>
      </c>
      <c r="U890" t="n">
        <v>0.61</v>
      </c>
      <c r="V890" t="n">
        <v>0.87</v>
      </c>
      <c r="W890" t="n">
        <v>0.08</v>
      </c>
      <c r="X890" t="n">
        <v>0.24</v>
      </c>
      <c r="Y890" t="n">
        <v>1</v>
      </c>
      <c r="Z890" t="n">
        <v>10</v>
      </c>
    </row>
    <row r="891">
      <c r="A891" t="n">
        <v>6</v>
      </c>
      <c r="B891" t="n">
        <v>50</v>
      </c>
      <c r="C891" t="inlineStr">
        <is>
          <t xml:space="preserve">CONCLUIDO	</t>
        </is>
      </c>
      <c r="D891" t="n">
        <v>15.2387</v>
      </c>
      <c r="E891" t="n">
        <v>6.56</v>
      </c>
      <c r="F891" t="n">
        <v>4.26</v>
      </c>
      <c r="G891" t="n">
        <v>21.3</v>
      </c>
      <c r="H891" t="n">
        <v>0.4</v>
      </c>
      <c r="I891" t="n">
        <v>12</v>
      </c>
      <c r="J891" t="n">
        <v>109.32</v>
      </c>
      <c r="K891" t="n">
        <v>41.65</v>
      </c>
      <c r="L891" t="n">
        <v>2.5</v>
      </c>
      <c r="M891" t="n">
        <v>10</v>
      </c>
      <c r="N891" t="n">
        <v>15.17</v>
      </c>
      <c r="O891" t="n">
        <v>13716.72</v>
      </c>
      <c r="P891" t="n">
        <v>36.7</v>
      </c>
      <c r="Q891" t="n">
        <v>203.56</v>
      </c>
      <c r="R891" t="n">
        <v>20.86</v>
      </c>
      <c r="S891" t="n">
        <v>13.05</v>
      </c>
      <c r="T891" t="n">
        <v>3577.19</v>
      </c>
      <c r="U891" t="n">
        <v>0.63</v>
      </c>
      <c r="V891" t="n">
        <v>0.88</v>
      </c>
      <c r="W891" t="n">
        <v>0.07000000000000001</v>
      </c>
      <c r="X891" t="n">
        <v>0.22</v>
      </c>
      <c r="Y891" t="n">
        <v>1</v>
      </c>
      <c r="Z891" t="n">
        <v>10</v>
      </c>
    </row>
    <row r="892">
      <c r="A892" t="n">
        <v>7</v>
      </c>
      <c r="B892" t="n">
        <v>50</v>
      </c>
      <c r="C892" t="inlineStr">
        <is>
          <t xml:space="preserve">CONCLUIDO	</t>
        </is>
      </c>
      <c r="D892" t="n">
        <v>15.3296</v>
      </c>
      <c r="E892" t="n">
        <v>6.52</v>
      </c>
      <c r="F892" t="n">
        <v>4.24</v>
      </c>
      <c r="G892" t="n">
        <v>23.14</v>
      </c>
      <c r="H892" t="n">
        <v>0.44</v>
      </c>
      <c r="I892" t="n">
        <v>11</v>
      </c>
      <c r="J892" t="n">
        <v>109.64</v>
      </c>
      <c r="K892" t="n">
        <v>41.65</v>
      </c>
      <c r="L892" t="n">
        <v>2.75</v>
      </c>
      <c r="M892" t="n">
        <v>9</v>
      </c>
      <c r="N892" t="n">
        <v>15.24</v>
      </c>
      <c r="O892" t="n">
        <v>13755.95</v>
      </c>
      <c r="P892" t="n">
        <v>36.43</v>
      </c>
      <c r="Q892" t="n">
        <v>203.64</v>
      </c>
      <c r="R892" t="n">
        <v>20.29</v>
      </c>
      <c r="S892" t="n">
        <v>13.05</v>
      </c>
      <c r="T892" t="n">
        <v>3297.33</v>
      </c>
      <c r="U892" t="n">
        <v>0.64</v>
      </c>
      <c r="V892" t="n">
        <v>0.88</v>
      </c>
      <c r="W892" t="n">
        <v>0.07000000000000001</v>
      </c>
      <c r="X892" t="n">
        <v>0.2</v>
      </c>
      <c r="Y892" t="n">
        <v>1</v>
      </c>
      <c r="Z892" t="n">
        <v>10</v>
      </c>
    </row>
    <row r="893">
      <c r="A893" t="n">
        <v>8</v>
      </c>
      <c r="B893" t="n">
        <v>50</v>
      </c>
      <c r="C893" t="inlineStr">
        <is>
          <t xml:space="preserve">CONCLUIDO	</t>
        </is>
      </c>
      <c r="D893" t="n">
        <v>15.4879</v>
      </c>
      <c r="E893" t="n">
        <v>6.46</v>
      </c>
      <c r="F893" t="n">
        <v>4.2</v>
      </c>
      <c r="G893" t="n">
        <v>25.19</v>
      </c>
      <c r="H893" t="n">
        <v>0.48</v>
      </c>
      <c r="I893" t="n">
        <v>10</v>
      </c>
      <c r="J893" t="n">
        <v>109.96</v>
      </c>
      <c r="K893" t="n">
        <v>41.65</v>
      </c>
      <c r="L893" t="n">
        <v>3</v>
      </c>
      <c r="M893" t="n">
        <v>8</v>
      </c>
      <c r="N893" t="n">
        <v>15.31</v>
      </c>
      <c r="O893" t="n">
        <v>13795.21</v>
      </c>
      <c r="P893" t="n">
        <v>35.45</v>
      </c>
      <c r="Q893" t="n">
        <v>203.59</v>
      </c>
      <c r="R893" t="n">
        <v>18.99</v>
      </c>
      <c r="S893" t="n">
        <v>13.05</v>
      </c>
      <c r="T893" t="n">
        <v>2648.37</v>
      </c>
      <c r="U893" t="n">
        <v>0.6899999999999999</v>
      </c>
      <c r="V893" t="n">
        <v>0.89</v>
      </c>
      <c r="W893" t="n">
        <v>0.07000000000000001</v>
      </c>
      <c r="X893" t="n">
        <v>0.16</v>
      </c>
      <c r="Y893" t="n">
        <v>1</v>
      </c>
      <c r="Z893" t="n">
        <v>10</v>
      </c>
    </row>
    <row r="894">
      <c r="A894" t="n">
        <v>9</v>
      </c>
      <c r="B894" t="n">
        <v>50</v>
      </c>
      <c r="C894" t="inlineStr">
        <is>
          <t xml:space="preserve">CONCLUIDO	</t>
        </is>
      </c>
      <c r="D894" t="n">
        <v>15.5092</v>
      </c>
      <c r="E894" t="n">
        <v>6.45</v>
      </c>
      <c r="F894" t="n">
        <v>4.21</v>
      </c>
      <c r="G894" t="n">
        <v>28.08</v>
      </c>
      <c r="H894" t="n">
        <v>0.52</v>
      </c>
      <c r="I894" t="n">
        <v>9</v>
      </c>
      <c r="J894" t="n">
        <v>110.27</v>
      </c>
      <c r="K894" t="n">
        <v>41.65</v>
      </c>
      <c r="L894" t="n">
        <v>3.25</v>
      </c>
      <c r="M894" t="n">
        <v>7</v>
      </c>
      <c r="N894" t="n">
        <v>15.37</v>
      </c>
      <c r="O894" t="n">
        <v>13834.5</v>
      </c>
      <c r="P894" t="n">
        <v>35.16</v>
      </c>
      <c r="Q894" t="n">
        <v>203.56</v>
      </c>
      <c r="R894" t="n">
        <v>19.41</v>
      </c>
      <c r="S894" t="n">
        <v>13.05</v>
      </c>
      <c r="T894" t="n">
        <v>2866.31</v>
      </c>
      <c r="U894" t="n">
        <v>0.67</v>
      </c>
      <c r="V894" t="n">
        <v>0.89</v>
      </c>
      <c r="W894" t="n">
        <v>0.07000000000000001</v>
      </c>
      <c r="X894" t="n">
        <v>0.17</v>
      </c>
      <c r="Y894" t="n">
        <v>1</v>
      </c>
      <c r="Z894" t="n">
        <v>10</v>
      </c>
    </row>
    <row r="895">
      <c r="A895" t="n">
        <v>10</v>
      </c>
      <c r="B895" t="n">
        <v>50</v>
      </c>
      <c r="C895" t="inlineStr">
        <is>
          <t xml:space="preserve">CONCLUIDO	</t>
        </is>
      </c>
      <c r="D895" t="n">
        <v>15.5126</v>
      </c>
      <c r="E895" t="n">
        <v>6.45</v>
      </c>
      <c r="F895" t="n">
        <v>4.21</v>
      </c>
      <c r="G895" t="n">
        <v>28.07</v>
      </c>
      <c r="H895" t="n">
        <v>0.5600000000000001</v>
      </c>
      <c r="I895" t="n">
        <v>9</v>
      </c>
      <c r="J895" t="n">
        <v>110.59</v>
      </c>
      <c r="K895" t="n">
        <v>41.65</v>
      </c>
      <c r="L895" t="n">
        <v>3.5</v>
      </c>
      <c r="M895" t="n">
        <v>7</v>
      </c>
      <c r="N895" t="n">
        <v>15.44</v>
      </c>
      <c r="O895" t="n">
        <v>13873.81</v>
      </c>
      <c r="P895" t="n">
        <v>34.76</v>
      </c>
      <c r="Q895" t="n">
        <v>203.57</v>
      </c>
      <c r="R895" t="n">
        <v>19.32</v>
      </c>
      <c r="S895" t="n">
        <v>13.05</v>
      </c>
      <c r="T895" t="n">
        <v>2818.2</v>
      </c>
      <c r="U895" t="n">
        <v>0.68</v>
      </c>
      <c r="V895" t="n">
        <v>0.89</v>
      </c>
      <c r="W895" t="n">
        <v>0.07000000000000001</v>
      </c>
      <c r="X895" t="n">
        <v>0.17</v>
      </c>
      <c r="Y895" t="n">
        <v>1</v>
      </c>
      <c r="Z895" t="n">
        <v>10</v>
      </c>
    </row>
    <row r="896">
      <c r="A896" t="n">
        <v>11</v>
      </c>
      <c r="B896" t="n">
        <v>50</v>
      </c>
      <c r="C896" t="inlineStr">
        <is>
          <t xml:space="preserve">CONCLUIDO	</t>
        </is>
      </c>
      <c r="D896" t="n">
        <v>15.6515</v>
      </c>
      <c r="E896" t="n">
        <v>6.39</v>
      </c>
      <c r="F896" t="n">
        <v>4.18</v>
      </c>
      <c r="G896" t="n">
        <v>31.31</v>
      </c>
      <c r="H896" t="n">
        <v>0.6</v>
      </c>
      <c r="I896" t="n">
        <v>8</v>
      </c>
      <c r="J896" t="n">
        <v>110.91</v>
      </c>
      <c r="K896" t="n">
        <v>41.65</v>
      </c>
      <c r="L896" t="n">
        <v>3.75</v>
      </c>
      <c r="M896" t="n">
        <v>6</v>
      </c>
      <c r="N896" t="n">
        <v>15.51</v>
      </c>
      <c r="O896" t="n">
        <v>13913.15</v>
      </c>
      <c r="P896" t="n">
        <v>33.93</v>
      </c>
      <c r="Q896" t="n">
        <v>203.57</v>
      </c>
      <c r="R896" t="n">
        <v>18.23</v>
      </c>
      <c r="S896" t="n">
        <v>13.05</v>
      </c>
      <c r="T896" t="n">
        <v>2277.79</v>
      </c>
      <c r="U896" t="n">
        <v>0.72</v>
      </c>
      <c r="V896" t="n">
        <v>0.89</v>
      </c>
      <c r="W896" t="n">
        <v>0.07000000000000001</v>
      </c>
      <c r="X896" t="n">
        <v>0.13</v>
      </c>
      <c r="Y896" t="n">
        <v>1</v>
      </c>
      <c r="Z896" t="n">
        <v>10</v>
      </c>
    </row>
    <row r="897">
      <c r="A897" t="n">
        <v>12</v>
      </c>
      <c r="B897" t="n">
        <v>50</v>
      </c>
      <c r="C897" t="inlineStr">
        <is>
          <t xml:space="preserve">CONCLUIDO	</t>
        </is>
      </c>
      <c r="D897" t="n">
        <v>15.7819</v>
      </c>
      <c r="E897" t="n">
        <v>6.34</v>
      </c>
      <c r="F897" t="n">
        <v>4.14</v>
      </c>
      <c r="G897" t="n">
        <v>35.53</v>
      </c>
      <c r="H897" t="n">
        <v>0.63</v>
      </c>
      <c r="I897" t="n">
        <v>7</v>
      </c>
      <c r="J897" t="n">
        <v>111.23</v>
      </c>
      <c r="K897" t="n">
        <v>41.65</v>
      </c>
      <c r="L897" t="n">
        <v>4</v>
      </c>
      <c r="M897" t="n">
        <v>5</v>
      </c>
      <c r="N897" t="n">
        <v>15.58</v>
      </c>
      <c r="O897" t="n">
        <v>13952.52</v>
      </c>
      <c r="P897" t="n">
        <v>33.03</v>
      </c>
      <c r="Q897" t="n">
        <v>203.56</v>
      </c>
      <c r="R897" t="n">
        <v>17.07</v>
      </c>
      <c r="S897" t="n">
        <v>13.05</v>
      </c>
      <c r="T897" t="n">
        <v>1702.66</v>
      </c>
      <c r="U897" t="n">
        <v>0.76</v>
      </c>
      <c r="V897" t="n">
        <v>0.9</v>
      </c>
      <c r="W897" t="n">
        <v>0.07000000000000001</v>
      </c>
      <c r="X897" t="n">
        <v>0.1</v>
      </c>
      <c r="Y897" t="n">
        <v>1</v>
      </c>
      <c r="Z897" t="n">
        <v>10</v>
      </c>
    </row>
    <row r="898">
      <c r="A898" t="n">
        <v>13</v>
      </c>
      <c r="B898" t="n">
        <v>50</v>
      </c>
      <c r="C898" t="inlineStr">
        <is>
          <t xml:space="preserve">CONCLUIDO	</t>
        </is>
      </c>
      <c r="D898" t="n">
        <v>15.6945</v>
      </c>
      <c r="E898" t="n">
        <v>6.37</v>
      </c>
      <c r="F898" t="n">
        <v>4.18</v>
      </c>
      <c r="G898" t="n">
        <v>35.83</v>
      </c>
      <c r="H898" t="n">
        <v>0.67</v>
      </c>
      <c r="I898" t="n">
        <v>7</v>
      </c>
      <c r="J898" t="n">
        <v>111.55</v>
      </c>
      <c r="K898" t="n">
        <v>41.65</v>
      </c>
      <c r="L898" t="n">
        <v>4.25</v>
      </c>
      <c r="M898" t="n">
        <v>5</v>
      </c>
      <c r="N898" t="n">
        <v>15.65</v>
      </c>
      <c r="O898" t="n">
        <v>13991.91</v>
      </c>
      <c r="P898" t="n">
        <v>33.11</v>
      </c>
      <c r="Q898" t="n">
        <v>203.56</v>
      </c>
      <c r="R898" t="n">
        <v>18.44</v>
      </c>
      <c r="S898" t="n">
        <v>13.05</v>
      </c>
      <c r="T898" t="n">
        <v>2389.53</v>
      </c>
      <c r="U898" t="n">
        <v>0.71</v>
      </c>
      <c r="V898" t="n">
        <v>0.89</v>
      </c>
      <c r="W898" t="n">
        <v>0.07000000000000001</v>
      </c>
      <c r="X898" t="n">
        <v>0.14</v>
      </c>
      <c r="Y898" t="n">
        <v>1</v>
      </c>
      <c r="Z898" t="n">
        <v>10</v>
      </c>
    </row>
    <row r="899">
      <c r="A899" t="n">
        <v>14</v>
      </c>
      <c r="B899" t="n">
        <v>50</v>
      </c>
      <c r="C899" t="inlineStr">
        <is>
          <t xml:space="preserve">CONCLUIDO	</t>
        </is>
      </c>
      <c r="D899" t="n">
        <v>15.7171</v>
      </c>
      <c r="E899" t="n">
        <v>6.36</v>
      </c>
      <c r="F899" t="n">
        <v>4.17</v>
      </c>
      <c r="G899" t="n">
        <v>35.75</v>
      </c>
      <c r="H899" t="n">
        <v>0.71</v>
      </c>
      <c r="I899" t="n">
        <v>7</v>
      </c>
      <c r="J899" t="n">
        <v>111.87</v>
      </c>
      <c r="K899" t="n">
        <v>41.65</v>
      </c>
      <c r="L899" t="n">
        <v>4.5</v>
      </c>
      <c r="M899" t="n">
        <v>5</v>
      </c>
      <c r="N899" t="n">
        <v>15.72</v>
      </c>
      <c r="O899" t="n">
        <v>14031.33</v>
      </c>
      <c r="P899" t="n">
        <v>32.26</v>
      </c>
      <c r="Q899" t="n">
        <v>203.62</v>
      </c>
      <c r="R899" t="n">
        <v>18.18</v>
      </c>
      <c r="S899" t="n">
        <v>13.05</v>
      </c>
      <c r="T899" t="n">
        <v>2260.91</v>
      </c>
      <c r="U899" t="n">
        <v>0.72</v>
      </c>
      <c r="V899" t="n">
        <v>0.9</v>
      </c>
      <c r="W899" t="n">
        <v>0.06</v>
      </c>
      <c r="X899" t="n">
        <v>0.13</v>
      </c>
      <c r="Y899" t="n">
        <v>1</v>
      </c>
      <c r="Z899" t="n">
        <v>10</v>
      </c>
    </row>
    <row r="900">
      <c r="A900" t="n">
        <v>15</v>
      </c>
      <c r="B900" t="n">
        <v>50</v>
      </c>
      <c r="C900" t="inlineStr">
        <is>
          <t xml:space="preserve">CONCLUIDO	</t>
        </is>
      </c>
      <c r="D900" t="n">
        <v>15.8437</v>
      </c>
      <c r="E900" t="n">
        <v>6.31</v>
      </c>
      <c r="F900" t="n">
        <v>4.14</v>
      </c>
      <c r="G900" t="n">
        <v>41.42</v>
      </c>
      <c r="H900" t="n">
        <v>0.75</v>
      </c>
      <c r="I900" t="n">
        <v>6</v>
      </c>
      <c r="J900" t="n">
        <v>112.19</v>
      </c>
      <c r="K900" t="n">
        <v>41.65</v>
      </c>
      <c r="L900" t="n">
        <v>4.75</v>
      </c>
      <c r="M900" t="n">
        <v>4</v>
      </c>
      <c r="N900" t="n">
        <v>15.79</v>
      </c>
      <c r="O900" t="n">
        <v>14070.77</v>
      </c>
      <c r="P900" t="n">
        <v>31.77</v>
      </c>
      <c r="Q900" t="n">
        <v>203.56</v>
      </c>
      <c r="R900" t="n">
        <v>17.25</v>
      </c>
      <c r="S900" t="n">
        <v>13.05</v>
      </c>
      <c r="T900" t="n">
        <v>1797.51</v>
      </c>
      <c r="U900" t="n">
        <v>0.76</v>
      </c>
      <c r="V900" t="n">
        <v>0.9</v>
      </c>
      <c r="W900" t="n">
        <v>0.06</v>
      </c>
      <c r="X900" t="n">
        <v>0.1</v>
      </c>
      <c r="Y900" t="n">
        <v>1</v>
      </c>
      <c r="Z900" t="n">
        <v>10</v>
      </c>
    </row>
    <row r="901">
      <c r="A901" t="n">
        <v>16</v>
      </c>
      <c r="B901" t="n">
        <v>50</v>
      </c>
      <c r="C901" t="inlineStr">
        <is>
          <t xml:space="preserve">CONCLUIDO	</t>
        </is>
      </c>
      <c r="D901" t="n">
        <v>15.8793</v>
      </c>
      <c r="E901" t="n">
        <v>6.3</v>
      </c>
      <c r="F901" t="n">
        <v>4.13</v>
      </c>
      <c r="G901" t="n">
        <v>41.28</v>
      </c>
      <c r="H901" t="n">
        <v>0.78</v>
      </c>
      <c r="I901" t="n">
        <v>6</v>
      </c>
      <c r="J901" t="n">
        <v>112.51</v>
      </c>
      <c r="K901" t="n">
        <v>41.65</v>
      </c>
      <c r="L901" t="n">
        <v>5</v>
      </c>
      <c r="M901" t="n">
        <v>4</v>
      </c>
      <c r="N901" t="n">
        <v>15.86</v>
      </c>
      <c r="O901" t="n">
        <v>14110.24</v>
      </c>
      <c r="P901" t="n">
        <v>31.18</v>
      </c>
      <c r="Q901" t="n">
        <v>203.56</v>
      </c>
      <c r="R901" t="n">
        <v>16.6</v>
      </c>
      <c r="S901" t="n">
        <v>13.05</v>
      </c>
      <c r="T901" t="n">
        <v>1474.61</v>
      </c>
      <c r="U901" t="n">
        <v>0.79</v>
      </c>
      <c r="V901" t="n">
        <v>0.91</v>
      </c>
      <c r="W901" t="n">
        <v>0.07000000000000001</v>
      </c>
      <c r="X901" t="n">
        <v>0.09</v>
      </c>
      <c r="Y901" t="n">
        <v>1</v>
      </c>
      <c r="Z901" t="n">
        <v>10</v>
      </c>
    </row>
    <row r="902">
      <c r="A902" t="n">
        <v>17</v>
      </c>
      <c r="B902" t="n">
        <v>50</v>
      </c>
      <c r="C902" t="inlineStr">
        <is>
          <t xml:space="preserve">CONCLUIDO	</t>
        </is>
      </c>
      <c r="D902" t="n">
        <v>15.8632</v>
      </c>
      <c r="E902" t="n">
        <v>6.3</v>
      </c>
      <c r="F902" t="n">
        <v>4.13</v>
      </c>
      <c r="G902" t="n">
        <v>41.34</v>
      </c>
      <c r="H902" t="n">
        <v>0.82</v>
      </c>
      <c r="I902" t="n">
        <v>6</v>
      </c>
      <c r="J902" t="n">
        <v>112.83</v>
      </c>
      <c r="K902" t="n">
        <v>41.65</v>
      </c>
      <c r="L902" t="n">
        <v>5.25</v>
      </c>
      <c r="M902" t="n">
        <v>2</v>
      </c>
      <c r="N902" t="n">
        <v>15.93</v>
      </c>
      <c r="O902" t="n">
        <v>14149.74</v>
      </c>
      <c r="P902" t="n">
        <v>30.63</v>
      </c>
      <c r="Q902" t="n">
        <v>203.56</v>
      </c>
      <c r="R902" t="n">
        <v>16.93</v>
      </c>
      <c r="S902" t="n">
        <v>13.05</v>
      </c>
      <c r="T902" t="n">
        <v>1640.66</v>
      </c>
      <c r="U902" t="n">
        <v>0.77</v>
      </c>
      <c r="V902" t="n">
        <v>0.9</v>
      </c>
      <c r="W902" t="n">
        <v>0.06</v>
      </c>
      <c r="X902" t="n">
        <v>0.09</v>
      </c>
      <c r="Y902" t="n">
        <v>1</v>
      </c>
      <c r="Z902" t="n">
        <v>10</v>
      </c>
    </row>
    <row r="903">
      <c r="A903" t="n">
        <v>18</v>
      </c>
      <c r="B903" t="n">
        <v>50</v>
      </c>
      <c r="C903" t="inlineStr">
        <is>
          <t xml:space="preserve">CONCLUIDO	</t>
        </is>
      </c>
      <c r="D903" t="n">
        <v>15.8367</v>
      </c>
      <c r="E903" t="n">
        <v>6.31</v>
      </c>
      <c r="F903" t="n">
        <v>4.14</v>
      </c>
      <c r="G903" t="n">
        <v>41.45</v>
      </c>
      <c r="H903" t="n">
        <v>0.86</v>
      </c>
      <c r="I903" t="n">
        <v>6</v>
      </c>
      <c r="J903" t="n">
        <v>113.15</v>
      </c>
      <c r="K903" t="n">
        <v>41.65</v>
      </c>
      <c r="L903" t="n">
        <v>5.5</v>
      </c>
      <c r="M903" t="n">
        <v>1</v>
      </c>
      <c r="N903" t="n">
        <v>16</v>
      </c>
      <c r="O903" t="n">
        <v>14189.26</v>
      </c>
      <c r="P903" t="n">
        <v>30.48</v>
      </c>
      <c r="Q903" t="n">
        <v>203.56</v>
      </c>
      <c r="R903" t="n">
        <v>17.21</v>
      </c>
      <c r="S903" t="n">
        <v>13.05</v>
      </c>
      <c r="T903" t="n">
        <v>1779.6</v>
      </c>
      <c r="U903" t="n">
        <v>0.76</v>
      </c>
      <c r="V903" t="n">
        <v>0.9</v>
      </c>
      <c r="W903" t="n">
        <v>0.07000000000000001</v>
      </c>
      <c r="X903" t="n">
        <v>0.1</v>
      </c>
      <c r="Y903" t="n">
        <v>1</v>
      </c>
      <c r="Z903" t="n">
        <v>10</v>
      </c>
    </row>
    <row r="904">
      <c r="A904" t="n">
        <v>19</v>
      </c>
      <c r="B904" t="n">
        <v>50</v>
      </c>
      <c r="C904" t="inlineStr">
        <is>
          <t xml:space="preserve">CONCLUIDO	</t>
        </is>
      </c>
      <c r="D904" t="n">
        <v>15.8346</v>
      </c>
      <c r="E904" t="n">
        <v>6.32</v>
      </c>
      <c r="F904" t="n">
        <v>4.15</v>
      </c>
      <c r="G904" t="n">
        <v>41.46</v>
      </c>
      <c r="H904" t="n">
        <v>0.89</v>
      </c>
      <c r="I904" t="n">
        <v>6</v>
      </c>
      <c r="J904" t="n">
        <v>113.47</v>
      </c>
      <c r="K904" t="n">
        <v>41.65</v>
      </c>
      <c r="L904" t="n">
        <v>5.75</v>
      </c>
      <c r="M904" t="n">
        <v>0</v>
      </c>
      <c r="N904" t="n">
        <v>16.07</v>
      </c>
      <c r="O904" t="n">
        <v>14228.81</v>
      </c>
      <c r="P904" t="n">
        <v>30.55</v>
      </c>
      <c r="Q904" t="n">
        <v>203.56</v>
      </c>
      <c r="R904" t="n">
        <v>17.19</v>
      </c>
      <c r="S904" t="n">
        <v>13.05</v>
      </c>
      <c r="T904" t="n">
        <v>1770.54</v>
      </c>
      <c r="U904" t="n">
        <v>0.76</v>
      </c>
      <c r="V904" t="n">
        <v>0.9</v>
      </c>
      <c r="W904" t="n">
        <v>0.07000000000000001</v>
      </c>
      <c r="X904" t="n">
        <v>0.11</v>
      </c>
      <c r="Y904" t="n">
        <v>1</v>
      </c>
      <c r="Z904" t="n">
        <v>10</v>
      </c>
    </row>
    <row r="905">
      <c r="A905" t="n">
        <v>0</v>
      </c>
      <c r="B905" t="n">
        <v>25</v>
      </c>
      <c r="C905" t="inlineStr">
        <is>
          <t xml:space="preserve">CONCLUIDO	</t>
        </is>
      </c>
      <c r="D905" t="n">
        <v>15.4699</v>
      </c>
      <c r="E905" t="n">
        <v>6.46</v>
      </c>
      <c r="F905" t="n">
        <v>4.39</v>
      </c>
      <c r="G905" t="n">
        <v>13.17</v>
      </c>
      <c r="H905" t="n">
        <v>0.28</v>
      </c>
      <c r="I905" t="n">
        <v>20</v>
      </c>
      <c r="J905" t="n">
        <v>61.76</v>
      </c>
      <c r="K905" t="n">
        <v>28.92</v>
      </c>
      <c r="L905" t="n">
        <v>1</v>
      </c>
      <c r="M905" t="n">
        <v>18</v>
      </c>
      <c r="N905" t="n">
        <v>6.84</v>
      </c>
      <c r="O905" t="n">
        <v>7851.41</v>
      </c>
      <c r="P905" t="n">
        <v>26.11</v>
      </c>
      <c r="Q905" t="n">
        <v>203.63</v>
      </c>
      <c r="R905" t="n">
        <v>24.77</v>
      </c>
      <c r="S905" t="n">
        <v>13.05</v>
      </c>
      <c r="T905" t="n">
        <v>5491.8</v>
      </c>
      <c r="U905" t="n">
        <v>0.53</v>
      </c>
      <c r="V905" t="n">
        <v>0.85</v>
      </c>
      <c r="W905" t="n">
        <v>0.09</v>
      </c>
      <c r="X905" t="n">
        <v>0.35</v>
      </c>
      <c r="Y905" t="n">
        <v>1</v>
      </c>
      <c r="Z905" t="n">
        <v>10</v>
      </c>
    </row>
    <row r="906">
      <c r="A906" t="n">
        <v>1</v>
      </c>
      <c r="B906" t="n">
        <v>25</v>
      </c>
      <c r="C906" t="inlineStr">
        <is>
          <t xml:space="preserve">CONCLUIDO	</t>
        </is>
      </c>
      <c r="D906" t="n">
        <v>15.6726</v>
      </c>
      <c r="E906" t="n">
        <v>6.38</v>
      </c>
      <c r="F906" t="n">
        <v>4.36</v>
      </c>
      <c r="G906" t="n">
        <v>16.36</v>
      </c>
      <c r="H906" t="n">
        <v>0.35</v>
      </c>
      <c r="I906" t="n">
        <v>16</v>
      </c>
      <c r="J906" t="n">
        <v>62.05</v>
      </c>
      <c r="K906" t="n">
        <v>28.92</v>
      </c>
      <c r="L906" t="n">
        <v>1.25</v>
      </c>
      <c r="M906" t="n">
        <v>14</v>
      </c>
      <c r="N906" t="n">
        <v>6.88</v>
      </c>
      <c r="O906" t="n">
        <v>7887.12</v>
      </c>
      <c r="P906" t="n">
        <v>25.13</v>
      </c>
      <c r="Q906" t="n">
        <v>203.58</v>
      </c>
      <c r="R906" t="n">
        <v>24.14</v>
      </c>
      <c r="S906" t="n">
        <v>13.05</v>
      </c>
      <c r="T906" t="n">
        <v>5193.67</v>
      </c>
      <c r="U906" t="n">
        <v>0.54</v>
      </c>
      <c r="V906" t="n">
        <v>0.86</v>
      </c>
      <c r="W906" t="n">
        <v>0.08</v>
      </c>
      <c r="X906" t="n">
        <v>0.32</v>
      </c>
      <c r="Y906" t="n">
        <v>1</v>
      </c>
      <c r="Z906" t="n">
        <v>10</v>
      </c>
    </row>
    <row r="907">
      <c r="A907" t="n">
        <v>2</v>
      </c>
      <c r="B907" t="n">
        <v>25</v>
      </c>
      <c r="C907" t="inlineStr">
        <is>
          <t xml:space="preserve">CONCLUIDO	</t>
        </is>
      </c>
      <c r="D907" t="n">
        <v>15.9702</v>
      </c>
      <c r="E907" t="n">
        <v>6.26</v>
      </c>
      <c r="F907" t="n">
        <v>4.29</v>
      </c>
      <c r="G907" t="n">
        <v>19.78</v>
      </c>
      <c r="H907" t="n">
        <v>0.42</v>
      </c>
      <c r="I907" t="n">
        <v>13</v>
      </c>
      <c r="J907" t="n">
        <v>62.34</v>
      </c>
      <c r="K907" t="n">
        <v>28.92</v>
      </c>
      <c r="L907" t="n">
        <v>1.5</v>
      </c>
      <c r="M907" t="n">
        <v>11</v>
      </c>
      <c r="N907" t="n">
        <v>6.92</v>
      </c>
      <c r="O907" t="n">
        <v>7922.85</v>
      </c>
      <c r="P907" t="n">
        <v>23.84</v>
      </c>
      <c r="Q907" t="n">
        <v>203.56</v>
      </c>
      <c r="R907" t="n">
        <v>21.66</v>
      </c>
      <c r="S907" t="n">
        <v>13.05</v>
      </c>
      <c r="T907" t="n">
        <v>3968.2</v>
      </c>
      <c r="U907" t="n">
        <v>0.6</v>
      </c>
      <c r="V907" t="n">
        <v>0.87</v>
      </c>
      <c r="W907" t="n">
        <v>0.08</v>
      </c>
      <c r="X907" t="n">
        <v>0.24</v>
      </c>
      <c r="Y907" t="n">
        <v>1</v>
      </c>
      <c r="Z907" t="n">
        <v>10</v>
      </c>
    </row>
    <row r="908">
      <c r="A908" t="n">
        <v>3</v>
      </c>
      <c r="B908" t="n">
        <v>25</v>
      </c>
      <c r="C908" t="inlineStr">
        <is>
          <t xml:space="preserve">CONCLUIDO	</t>
        </is>
      </c>
      <c r="D908" t="n">
        <v>16.1421</v>
      </c>
      <c r="E908" t="n">
        <v>6.2</v>
      </c>
      <c r="F908" t="n">
        <v>4.25</v>
      </c>
      <c r="G908" t="n">
        <v>23.16</v>
      </c>
      <c r="H908" t="n">
        <v>0.49</v>
      </c>
      <c r="I908" t="n">
        <v>11</v>
      </c>
      <c r="J908" t="n">
        <v>62.63</v>
      </c>
      <c r="K908" t="n">
        <v>28.92</v>
      </c>
      <c r="L908" t="n">
        <v>1.75</v>
      </c>
      <c r="M908" t="n">
        <v>7</v>
      </c>
      <c r="N908" t="n">
        <v>6.96</v>
      </c>
      <c r="O908" t="n">
        <v>7958.6</v>
      </c>
      <c r="P908" t="n">
        <v>22.93</v>
      </c>
      <c r="Q908" t="n">
        <v>203.68</v>
      </c>
      <c r="R908" t="n">
        <v>20.39</v>
      </c>
      <c r="S908" t="n">
        <v>13.05</v>
      </c>
      <c r="T908" t="n">
        <v>3344.08</v>
      </c>
      <c r="U908" t="n">
        <v>0.64</v>
      </c>
      <c r="V908" t="n">
        <v>0.88</v>
      </c>
      <c r="W908" t="n">
        <v>0.07000000000000001</v>
      </c>
      <c r="X908" t="n">
        <v>0.21</v>
      </c>
      <c r="Y908" t="n">
        <v>1</v>
      </c>
      <c r="Z908" t="n">
        <v>10</v>
      </c>
    </row>
    <row r="909">
      <c r="A909" t="n">
        <v>4</v>
      </c>
      <c r="B909" t="n">
        <v>25</v>
      </c>
      <c r="C909" t="inlineStr">
        <is>
          <t xml:space="preserve">CONCLUIDO	</t>
        </is>
      </c>
      <c r="D909" t="n">
        <v>16.2682</v>
      </c>
      <c r="E909" t="n">
        <v>6.15</v>
      </c>
      <c r="F909" t="n">
        <v>4.21</v>
      </c>
      <c r="G909" t="n">
        <v>25.27</v>
      </c>
      <c r="H909" t="n">
        <v>0.55</v>
      </c>
      <c r="I909" t="n">
        <v>10</v>
      </c>
      <c r="J909" t="n">
        <v>62.92</v>
      </c>
      <c r="K909" t="n">
        <v>28.92</v>
      </c>
      <c r="L909" t="n">
        <v>2</v>
      </c>
      <c r="M909" t="n">
        <v>4</v>
      </c>
      <c r="N909" t="n">
        <v>7</v>
      </c>
      <c r="O909" t="n">
        <v>7994.37</v>
      </c>
      <c r="P909" t="n">
        <v>22.14</v>
      </c>
      <c r="Q909" t="n">
        <v>203.64</v>
      </c>
      <c r="R909" t="n">
        <v>19.25</v>
      </c>
      <c r="S909" t="n">
        <v>13.05</v>
      </c>
      <c r="T909" t="n">
        <v>2779.77</v>
      </c>
      <c r="U909" t="n">
        <v>0.68</v>
      </c>
      <c r="V909" t="n">
        <v>0.89</v>
      </c>
      <c r="W909" t="n">
        <v>0.07000000000000001</v>
      </c>
      <c r="X909" t="n">
        <v>0.17</v>
      </c>
      <c r="Y909" t="n">
        <v>1</v>
      </c>
      <c r="Z909" t="n">
        <v>10</v>
      </c>
    </row>
    <row r="910">
      <c r="A910" t="n">
        <v>5</v>
      </c>
      <c r="B910" t="n">
        <v>25</v>
      </c>
      <c r="C910" t="inlineStr">
        <is>
          <t xml:space="preserve">CONCLUIDO	</t>
        </is>
      </c>
      <c r="D910" t="n">
        <v>16.2396</v>
      </c>
      <c r="E910" t="n">
        <v>6.16</v>
      </c>
      <c r="F910" t="n">
        <v>4.22</v>
      </c>
      <c r="G910" t="n">
        <v>25.34</v>
      </c>
      <c r="H910" t="n">
        <v>0.62</v>
      </c>
      <c r="I910" t="n">
        <v>10</v>
      </c>
      <c r="J910" t="n">
        <v>63.21</v>
      </c>
      <c r="K910" t="n">
        <v>28.92</v>
      </c>
      <c r="L910" t="n">
        <v>2.25</v>
      </c>
      <c r="M910" t="n">
        <v>0</v>
      </c>
      <c r="N910" t="n">
        <v>7.04</v>
      </c>
      <c r="O910" t="n">
        <v>8030.17</v>
      </c>
      <c r="P910" t="n">
        <v>22.19</v>
      </c>
      <c r="Q910" t="n">
        <v>203.67</v>
      </c>
      <c r="R910" t="n">
        <v>19.35</v>
      </c>
      <c r="S910" t="n">
        <v>13.05</v>
      </c>
      <c r="T910" t="n">
        <v>2831.76</v>
      </c>
      <c r="U910" t="n">
        <v>0.67</v>
      </c>
      <c r="V910" t="n">
        <v>0.88</v>
      </c>
      <c r="W910" t="n">
        <v>0.08</v>
      </c>
      <c r="X910" t="n">
        <v>0.18</v>
      </c>
      <c r="Y910" t="n">
        <v>1</v>
      </c>
      <c r="Z910" t="n">
        <v>10</v>
      </c>
    </row>
    <row r="911">
      <c r="A911" t="n">
        <v>0</v>
      </c>
      <c r="B911" t="n">
        <v>85</v>
      </c>
      <c r="C911" t="inlineStr">
        <is>
          <t xml:space="preserve">CONCLUIDO	</t>
        </is>
      </c>
      <c r="D911" t="n">
        <v>11.2405</v>
      </c>
      <c r="E911" t="n">
        <v>8.9</v>
      </c>
      <c r="F911" t="n">
        <v>4.96</v>
      </c>
      <c r="G911" t="n">
        <v>6.48</v>
      </c>
      <c r="H911" t="n">
        <v>0.11</v>
      </c>
      <c r="I911" t="n">
        <v>46</v>
      </c>
      <c r="J911" t="n">
        <v>167.88</v>
      </c>
      <c r="K911" t="n">
        <v>51.39</v>
      </c>
      <c r="L911" t="n">
        <v>1</v>
      </c>
      <c r="M911" t="n">
        <v>44</v>
      </c>
      <c r="N911" t="n">
        <v>30.49</v>
      </c>
      <c r="O911" t="n">
        <v>20939.59</v>
      </c>
      <c r="P911" t="n">
        <v>62.14</v>
      </c>
      <c r="Q911" t="n">
        <v>203.58</v>
      </c>
      <c r="R911" t="n">
        <v>43.11</v>
      </c>
      <c r="S911" t="n">
        <v>13.05</v>
      </c>
      <c r="T911" t="n">
        <v>14530.26</v>
      </c>
      <c r="U911" t="n">
        <v>0.3</v>
      </c>
      <c r="V911" t="n">
        <v>0.75</v>
      </c>
      <c r="W911" t="n">
        <v>0.12</v>
      </c>
      <c r="X911" t="n">
        <v>0.92</v>
      </c>
      <c r="Y911" t="n">
        <v>1</v>
      </c>
      <c r="Z911" t="n">
        <v>10</v>
      </c>
    </row>
    <row r="912">
      <c r="A912" t="n">
        <v>1</v>
      </c>
      <c r="B912" t="n">
        <v>85</v>
      </c>
      <c r="C912" t="inlineStr">
        <is>
          <t xml:space="preserve">CONCLUIDO	</t>
        </is>
      </c>
      <c r="D912" t="n">
        <v>12.0732</v>
      </c>
      <c r="E912" t="n">
        <v>8.279999999999999</v>
      </c>
      <c r="F912" t="n">
        <v>4.72</v>
      </c>
      <c r="G912" t="n">
        <v>8.1</v>
      </c>
      <c r="H912" t="n">
        <v>0.13</v>
      </c>
      <c r="I912" t="n">
        <v>35</v>
      </c>
      <c r="J912" t="n">
        <v>168.25</v>
      </c>
      <c r="K912" t="n">
        <v>51.39</v>
      </c>
      <c r="L912" t="n">
        <v>1.25</v>
      </c>
      <c r="M912" t="n">
        <v>33</v>
      </c>
      <c r="N912" t="n">
        <v>30.6</v>
      </c>
      <c r="O912" t="n">
        <v>20984.25</v>
      </c>
      <c r="P912" t="n">
        <v>58.85</v>
      </c>
      <c r="Q912" t="n">
        <v>203.65</v>
      </c>
      <c r="R912" t="n">
        <v>35.33</v>
      </c>
      <c r="S912" t="n">
        <v>13.05</v>
      </c>
      <c r="T912" t="n">
        <v>10696.42</v>
      </c>
      <c r="U912" t="n">
        <v>0.37</v>
      </c>
      <c r="V912" t="n">
        <v>0.79</v>
      </c>
      <c r="W912" t="n">
        <v>0.11</v>
      </c>
      <c r="X912" t="n">
        <v>0.68</v>
      </c>
      <c r="Y912" t="n">
        <v>1</v>
      </c>
      <c r="Z912" t="n">
        <v>10</v>
      </c>
    </row>
    <row r="913">
      <c r="A913" t="n">
        <v>2</v>
      </c>
      <c r="B913" t="n">
        <v>85</v>
      </c>
      <c r="C913" t="inlineStr">
        <is>
          <t xml:space="preserve">CONCLUIDO	</t>
        </is>
      </c>
      <c r="D913" t="n">
        <v>12.5571</v>
      </c>
      <c r="E913" t="n">
        <v>7.96</v>
      </c>
      <c r="F913" t="n">
        <v>4.61</v>
      </c>
      <c r="G913" t="n">
        <v>9.529999999999999</v>
      </c>
      <c r="H913" t="n">
        <v>0.16</v>
      </c>
      <c r="I913" t="n">
        <v>29</v>
      </c>
      <c r="J913" t="n">
        <v>168.61</v>
      </c>
      <c r="K913" t="n">
        <v>51.39</v>
      </c>
      <c r="L913" t="n">
        <v>1.5</v>
      </c>
      <c r="M913" t="n">
        <v>27</v>
      </c>
      <c r="N913" t="n">
        <v>30.71</v>
      </c>
      <c r="O913" t="n">
        <v>21028.94</v>
      </c>
      <c r="P913" t="n">
        <v>57.15</v>
      </c>
      <c r="Q913" t="n">
        <v>203.56</v>
      </c>
      <c r="R913" t="n">
        <v>31.65</v>
      </c>
      <c r="S913" t="n">
        <v>13.05</v>
      </c>
      <c r="T913" t="n">
        <v>8882.66</v>
      </c>
      <c r="U913" t="n">
        <v>0.41</v>
      </c>
      <c r="V913" t="n">
        <v>0.8100000000000001</v>
      </c>
      <c r="W913" t="n">
        <v>0.1</v>
      </c>
      <c r="X913" t="n">
        <v>0.57</v>
      </c>
      <c r="Y913" t="n">
        <v>1</v>
      </c>
      <c r="Z913" t="n">
        <v>10</v>
      </c>
    </row>
    <row r="914">
      <c r="A914" t="n">
        <v>3</v>
      </c>
      <c r="B914" t="n">
        <v>85</v>
      </c>
      <c r="C914" t="inlineStr">
        <is>
          <t xml:space="preserve">CONCLUIDO	</t>
        </is>
      </c>
      <c r="D914" t="n">
        <v>13.0063</v>
      </c>
      <c r="E914" t="n">
        <v>7.69</v>
      </c>
      <c r="F914" t="n">
        <v>4.5</v>
      </c>
      <c r="G914" t="n">
        <v>11.26</v>
      </c>
      <c r="H914" t="n">
        <v>0.18</v>
      </c>
      <c r="I914" t="n">
        <v>24</v>
      </c>
      <c r="J914" t="n">
        <v>168.97</v>
      </c>
      <c r="K914" t="n">
        <v>51.39</v>
      </c>
      <c r="L914" t="n">
        <v>1.75</v>
      </c>
      <c r="M914" t="n">
        <v>22</v>
      </c>
      <c r="N914" t="n">
        <v>30.83</v>
      </c>
      <c r="O914" t="n">
        <v>21073.68</v>
      </c>
      <c r="P914" t="n">
        <v>55.63</v>
      </c>
      <c r="Q914" t="n">
        <v>203.57</v>
      </c>
      <c r="R914" t="n">
        <v>28.4</v>
      </c>
      <c r="S914" t="n">
        <v>13.05</v>
      </c>
      <c r="T914" t="n">
        <v>7283.22</v>
      </c>
      <c r="U914" t="n">
        <v>0.46</v>
      </c>
      <c r="V914" t="n">
        <v>0.83</v>
      </c>
      <c r="W914" t="n">
        <v>0.09</v>
      </c>
      <c r="X914" t="n">
        <v>0.46</v>
      </c>
      <c r="Y914" t="n">
        <v>1</v>
      </c>
      <c r="Z914" t="n">
        <v>10</v>
      </c>
    </row>
    <row r="915">
      <c r="A915" t="n">
        <v>4</v>
      </c>
      <c r="B915" t="n">
        <v>85</v>
      </c>
      <c r="C915" t="inlineStr">
        <is>
          <t xml:space="preserve">CONCLUIDO	</t>
        </is>
      </c>
      <c r="D915" t="n">
        <v>13.3156</v>
      </c>
      <c r="E915" t="n">
        <v>7.51</v>
      </c>
      <c r="F915" t="n">
        <v>4.43</v>
      </c>
      <c r="G915" t="n">
        <v>12.65</v>
      </c>
      <c r="H915" t="n">
        <v>0.21</v>
      </c>
      <c r="I915" t="n">
        <v>21</v>
      </c>
      <c r="J915" t="n">
        <v>169.33</v>
      </c>
      <c r="K915" t="n">
        <v>51.39</v>
      </c>
      <c r="L915" t="n">
        <v>2</v>
      </c>
      <c r="M915" t="n">
        <v>19</v>
      </c>
      <c r="N915" t="n">
        <v>30.94</v>
      </c>
      <c r="O915" t="n">
        <v>21118.46</v>
      </c>
      <c r="P915" t="n">
        <v>54.41</v>
      </c>
      <c r="Q915" t="n">
        <v>203.56</v>
      </c>
      <c r="R915" t="n">
        <v>25.9</v>
      </c>
      <c r="S915" t="n">
        <v>13.05</v>
      </c>
      <c r="T915" t="n">
        <v>6049.05</v>
      </c>
      <c r="U915" t="n">
        <v>0.5</v>
      </c>
      <c r="V915" t="n">
        <v>0.84</v>
      </c>
      <c r="W915" t="n">
        <v>0.09</v>
      </c>
      <c r="X915" t="n">
        <v>0.39</v>
      </c>
      <c r="Y915" t="n">
        <v>1</v>
      </c>
      <c r="Z915" t="n">
        <v>10</v>
      </c>
    </row>
    <row r="916">
      <c r="A916" t="n">
        <v>5</v>
      </c>
      <c r="B916" t="n">
        <v>85</v>
      </c>
      <c r="C916" t="inlineStr">
        <is>
          <t xml:space="preserve">CONCLUIDO	</t>
        </is>
      </c>
      <c r="D916" t="n">
        <v>13.6591</v>
      </c>
      <c r="E916" t="n">
        <v>7.32</v>
      </c>
      <c r="F916" t="n">
        <v>4.34</v>
      </c>
      <c r="G916" t="n">
        <v>14.46</v>
      </c>
      <c r="H916" t="n">
        <v>0.24</v>
      </c>
      <c r="I916" t="n">
        <v>18</v>
      </c>
      <c r="J916" t="n">
        <v>169.7</v>
      </c>
      <c r="K916" t="n">
        <v>51.39</v>
      </c>
      <c r="L916" t="n">
        <v>2.25</v>
      </c>
      <c r="M916" t="n">
        <v>16</v>
      </c>
      <c r="N916" t="n">
        <v>31.05</v>
      </c>
      <c r="O916" t="n">
        <v>21163.27</v>
      </c>
      <c r="P916" t="n">
        <v>53.06</v>
      </c>
      <c r="Q916" t="n">
        <v>203.56</v>
      </c>
      <c r="R916" t="n">
        <v>23.43</v>
      </c>
      <c r="S916" t="n">
        <v>13.05</v>
      </c>
      <c r="T916" t="n">
        <v>4831.87</v>
      </c>
      <c r="U916" t="n">
        <v>0.5600000000000001</v>
      </c>
      <c r="V916" t="n">
        <v>0.86</v>
      </c>
      <c r="W916" t="n">
        <v>0.07000000000000001</v>
      </c>
      <c r="X916" t="n">
        <v>0.3</v>
      </c>
      <c r="Y916" t="n">
        <v>1</v>
      </c>
      <c r="Z916" t="n">
        <v>10</v>
      </c>
    </row>
    <row r="917">
      <c r="A917" t="n">
        <v>6</v>
      </c>
      <c r="B917" t="n">
        <v>85</v>
      </c>
      <c r="C917" t="inlineStr">
        <is>
          <t xml:space="preserve">CONCLUIDO	</t>
        </is>
      </c>
      <c r="D917" t="n">
        <v>13.625</v>
      </c>
      <c r="E917" t="n">
        <v>7.34</v>
      </c>
      <c r="F917" t="n">
        <v>4.39</v>
      </c>
      <c r="G917" t="n">
        <v>15.5</v>
      </c>
      <c r="H917" t="n">
        <v>0.26</v>
      </c>
      <c r="I917" t="n">
        <v>17</v>
      </c>
      <c r="J917" t="n">
        <v>170.06</v>
      </c>
      <c r="K917" t="n">
        <v>51.39</v>
      </c>
      <c r="L917" t="n">
        <v>2.5</v>
      </c>
      <c r="M917" t="n">
        <v>15</v>
      </c>
      <c r="N917" t="n">
        <v>31.17</v>
      </c>
      <c r="O917" t="n">
        <v>21208.12</v>
      </c>
      <c r="P917" t="n">
        <v>53.64</v>
      </c>
      <c r="Q917" t="n">
        <v>203.61</v>
      </c>
      <c r="R917" t="n">
        <v>25.06</v>
      </c>
      <c r="S917" t="n">
        <v>13.05</v>
      </c>
      <c r="T917" t="n">
        <v>5647.97</v>
      </c>
      <c r="U917" t="n">
        <v>0.52</v>
      </c>
      <c r="V917" t="n">
        <v>0.85</v>
      </c>
      <c r="W917" t="n">
        <v>0.08</v>
      </c>
      <c r="X917" t="n">
        <v>0.35</v>
      </c>
      <c r="Y917" t="n">
        <v>1</v>
      </c>
      <c r="Z917" t="n">
        <v>10</v>
      </c>
    </row>
    <row r="918">
      <c r="A918" t="n">
        <v>7</v>
      </c>
      <c r="B918" t="n">
        <v>85</v>
      </c>
      <c r="C918" t="inlineStr">
        <is>
          <t xml:space="preserve">CONCLUIDO	</t>
        </is>
      </c>
      <c r="D918" t="n">
        <v>13.8814</v>
      </c>
      <c r="E918" t="n">
        <v>7.2</v>
      </c>
      <c r="F918" t="n">
        <v>4.32</v>
      </c>
      <c r="G918" t="n">
        <v>17.29</v>
      </c>
      <c r="H918" t="n">
        <v>0.29</v>
      </c>
      <c r="I918" t="n">
        <v>15</v>
      </c>
      <c r="J918" t="n">
        <v>170.42</v>
      </c>
      <c r="K918" t="n">
        <v>51.39</v>
      </c>
      <c r="L918" t="n">
        <v>2.75</v>
      </c>
      <c r="M918" t="n">
        <v>13</v>
      </c>
      <c r="N918" t="n">
        <v>31.28</v>
      </c>
      <c r="O918" t="n">
        <v>21253.01</v>
      </c>
      <c r="P918" t="n">
        <v>52.5</v>
      </c>
      <c r="Q918" t="n">
        <v>203.56</v>
      </c>
      <c r="R918" t="n">
        <v>22.9</v>
      </c>
      <c r="S918" t="n">
        <v>13.05</v>
      </c>
      <c r="T918" t="n">
        <v>4578.51</v>
      </c>
      <c r="U918" t="n">
        <v>0.57</v>
      </c>
      <c r="V918" t="n">
        <v>0.86</v>
      </c>
      <c r="W918" t="n">
        <v>0.08</v>
      </c>
      <c r="X918" t="n">
        <v>0.28</v>
      </c>
      <c r="Y918" t="n">
        <v>1</v>
      </c>
      <c r="Z918" t="n">
        <v>10</v>
      </c>
    </row>
    <row r="919">
      <c r="A919" t="n">
        <v>8</v>
      </c>
      <c r="B919" t="n">
        <v>85</v>
      </c>
      <c r="C919" t="inlineStr">
        <is>
          <t xml:space="preserve">CONCLUIDO	</t>
        </is>
      </c>
      <c r="D919" t="n">
        <v>13.9719</v>
      </c>
      <c r="E919" t="n">
        <v>7.16</v>
      </c>
      <c r="F919" t="n">
        <v>4.31</v>
      </c>
      <c r="G919" t="n">
        <v>18.47</v>
      </c>
      <c r="H919" t="n">
        <v>0.31</v>
      </c>
      <c r="I919" t="n">
        <v>14</v>
      </c>
      <c r="J919" t="n">
        <v>170.79</v>
      </c>
      <c r="K919" t="n">
        <v>51.39</v>
      </c>
      <c r="L919" t="n">
        <v>3</v>
      </c>
      <c r="M919" t="n">
        <v>12</v>
      </c>
      <c r="N919" t="n">
        <v>31.4</v>
      </c>
      <c r="O919" t="n">
        <v>21297.94</v>
      </c>
      <c r="P919" t="n">
        <v>52.15</v>
      </c>
      <c r="Q919" t="n">
        <v>203.57</v>
      </c>
      <c r="R919" t="n">
        <v>22.48</v>
      </c>
      <c r="S919" t="n">
        <v>13.05</v>
      </c>
      <c r="T919" t="n">
        <v>4377.41</v>
      </c>
      <c r="U919" t="n">
        <v>0.58</v>
      </c>
      <c r="V919" t="n">
        <v>0.87</v>
      </c>
      <c r="W919" t="n">
        <v>0.07000000000000001</v>
      </c>
      <c r="X919" t="n">
        <v>0.27</v>
      </c>
      <c r="Y919" t="n">
        <v>1</v>
      </c>
      <c r="Z919" t="n">
        <v>10</v>
      </c>
    </row>
    <row r="920">
      <c r="A920" t="n">
        <v>9</v>
      </c>
      <c r="B920" t="n">
        <v>85</v>
      </c>
      <c r="C920" t="inlineStr">
        <is>
          <t xml:space="preserve">CONCLUIDO	</t>
        </is>
      </c>
      <c r="D920" t="n">
        <v>14.0784</v>
      </c>
      <c r="E920" t="n">
        <v>7.1</v>
      </c>
      <c r="F920" t="n">
        <v>4.29</v>
      </c>
      <c r="G920" t="n">
        <v>19.8</v>
      </c>
      <c r="H920" t="n">
        <v>0.34</v>
      </c>
      <c r="I920" t="n">
        <v>13</v>
      </c>
      <c r="J920" t="n">
        <v>171.15</v>
      </c>
      <c r="K920" t="n">
        <v>51.39</v>
      </c>
      <c r="L920" t="n">
        <v>3.25</v>
      </c>
      <c r="M920" t="n">
        <v>11</v>
      </c>
      <c r="N920" t="n">
        <v>31.51</v>
      </c>
      <c r="O920" t="n">
        <v>21342.91</v>
      </c>
      <c r="P920" t="n">
        <v>51.63</v>
      </c>
      <c r="Q920" t="n">
        <v>203.63</v>
      </c>
      <c r="R920" t="n">
        <v>21.81</v>
      </c>
      <c r="S920" t="n">
        <v>13.05</v>
      </c>
      <c r="T920" t="n">
        <v>4044.51</v>
      </c>
      <c r="U920" t="n">
        <v>0.6</v>
      </c>
      <c r="V920" t="n">
        <v>0.87</v>
      </c>
      <c r="W920" t="n">
        <v>0.07000000000000001</v>
      </c>
      <c r="X920" t="n">
        <v>0.25</v>
      </c>
      <c r="Y920" t="n">
        <v>1</v>
      </c>
      <c r="Z920" t="n">
        <v>10</v>
      </c>
    </row>
    <row r="921">
      <c r="A921" t="n">
        <v>10</v>
      </c>
      <c r="B921" t="n">
        <v>85</v>
      </c>
      <c r="C921" t="inlineStr">
        <is>
          <t xml:space="preserve">CONCLUIDO	</t>
        </is>
      </c>
      <c r="D921" t="n">
        <v>14.2029</v>
      </c>
      <c r="E921" t="n">
        <v>7.04</v>
      </c>
      <c r="F921" t="n">
        <v>4.26</v>
      </c>
      <c r="G921" t="n">
        <v>21.31</v>
      </c>
      <c r="H921" t="n">
        <v>0.36</v>
      </c>
      <c r="I921" t="n">
        <v>12</v>
      </c>
      <c r="J921" t="n">
        <v>171.52</v>
      </c>
      <c r="K921" t="n">
        <v>51.39</v>
      </c>
      <c r="L921" t="n">
        <v>3.5</v>
      </c>
      <c r="M921" t="n">
        <v>10</v>
      </c>
      <c r="N921" t="n">
        <v>31.63</v>
      </c>
      <c r="O921" t="n">
        <v>21387.92</v>
      </c>
      <c r="P921" t="n">
        <v>51</v>
      </c>
      <c r="Q921" t="n">
        <v>203.56</v>
      </c>
      <c r="R921" t="n">
        <v>20.91</v>
      </c>
      <c r="S921" t="n">
        <v>13.05</v>
      </c>
      <c r="T921" t="n">
        <v>3601.91</v>
      </c>
      <c r="U921" t="n">
        <v>0.62</v>
      </c>
      <c r="V921" t="n">
        <v>0.88</v>
      </c>
      <c r="W921" t="n">
        <v>0.07000000000000001</v>
      </c>
      <c r="X921" t="n">
        <v>0.22</v>
      </c>
      <c r="Y921" t="n">
        <v>1</v>
      </c>
      <c r="Z921" t="n">
        <v>10</v>
      </c>
    </row>
    <row r="922">
      <c r="A922" t="n">
        <v>11</v>
      </c>
      <c r="B922" t="n">
        <v>85</v>
      </c>
      <c r="C922" t="inlineStr">
        <is>
          <t xml:space="preserve">CONCLUIDO	</t>
        </is>
      </c>
      <c r="D922" t="n">
        <v>14.3221</v>
      </c>
      <c r="E922" t="n">
        <v>6.98</v>
      </c>
      <c r="F922" t="n">
        <v>4.24</v>
      </c>
      <c r="G922" t="n">
        <v>23.11</v>
      </c>
      <c r="H922" t="n">
        <v>0.39</v>
      </c>
      <c r="I922" t="n">
        <v>11</v>
      </c>
      <c r="J922" t="n">
        <v>171.88</v>
      </c>
      <c r="K922" t="n">
        <v>51.39</v>
      </c>
      <c r="L922" t="n">
        <v>3.75</v>
      </c>
      <c r="M922" t="n">
        <v>9</v>
      </c>
      <c r="N922" t="n">
        <v>31.74</v>
      </c>
      <c r="O922" t="n">
        <v>21432.96</v>
      </c>
      <c r="P922" t="n">
        <v>50.51</v>
      </c>
      <c r="Q922" t="n">
        <v>203.56</v>
      </c>
      <c r="R922" t="n">
        <v>20.11</v>
      </c>
      <c r="S922" t="n">
        <v>13.05</v>
      </c>
      <c r="T922" t="n">
        <v>3204.4</v>
      </c>
      <c r="U922" t="n">
        <v>0.65</v>
      </c>
      <c r="V922" t="n">
        <v>0.88</v>
      </c>
      <c r="W922" t="n">
        <v>0.07000000000000001</v>
      </c>
      <c r="X922" t="n">
        <v>0.2</v>
      </c>
      <c r="Y922" t="n">
        <v>1</v>
      </c>
      <c r="Z922" t="n">
        <v>10</v>
      </c>
    </row>
    <row r="923">
      <c r="A923" t="n">
        <v>12</v>
      </c>
      <c r="B923" t="n">
        <v>85</v>
      </c>
      <c r="C923" t="inlineStr">
        <is>
          <t xml:space="preserve">CONCLUIDO	</t>
        </is>
      </c>
      <c r="D923" t="n">
        <v>14.4607</v>
      </c>
      <c r="E923" t="n">
        <v>6.92</v>
      </c>
      <c r="F923" t="n">
        <v>4.2</v>
      </c>
      <c r="G923" t="n">
        <v>25.22</v>
      </c>
      <c r="H923" t="n">
        <v>0.41</v>
      </c>
      <c r="I923" t="n">
        <v>10</v>
      </c>
      <c r="J923" t="n">
        <v>172.25</v>
      </c>
      <c r="K923" t="n">
        <v>51.39</v>
      </c>
      <c r="L923" t="n">
        <v>4</v>
      </c>
      <c r="M923" t="n">
        <v>8</v>
      </c>
      <c r="N923" t="n">
        <v>31.86</v>
      </c>
      <c r="O923" t="n">
        <v>21478.05</v>
      </c>
      <c r="P923" t="n">
        <v>49.99</v>
      </c>
      <c r="Q923" t="n">
        <v>203.62</v>
      </c>
      <c r="R923" t="n">
        <v>18.92</v>
      </c>
      <c r="S923" t="n">
        <v>13.05</v>
      </c>
      <c r="T923" t="n">
        <v>2614.64</v>
      </c>
      <c r="U923" t="n">
        <v>0.6899999999999999</v>
      </c>
      <c r="V923" t="n">
        <v>0.89</v>
      </c>
      <c r="W923" t="n">
        <v>0.07000000000000001</v>
      </c>
      <c r="X923" t="n">
        <v>0.16</v>
      </c>
      <c r="Y923" t="n">
        <v>1</v>
      </c>
      <c r="Z923" t="n">
        <v>10</v>
      </c>
    </row>
    <row r="924">
      <c r="A924" t="n">
        <v>13</v>
      </c>
      <c r="B924" t="n">
        <v>85</v>
      </c>
      <c r="C924" t="inlineStr">
        <is>
          <t xml:space="preserve">CONCLUIDO	</t>
        </is>
      </c>
      <c r="D924" t="n">
        <v>14.4399</v>
      </c>
      <c r="E924" t="n">
        <v>6.93</v>
      </c>
      <c r="F924" t="n">
        <v>4.21</v>
      </c>
      <c r="G924" t="n">
        <v>25.28</v>
      </c>
      <c r="H924" t="n">
        <v>0.44</v>
      </c>
      <c r="I924" t="n">
        <v>10</v>
      </c>
      <c r="J924" t="n">
        <v>172.61</v>
      </c>
      <c r="K924" t="n">
        <v>51.39</v>
      </c>
      <c r="L924" t="n">
        <v>4.25</v>
      </c>
      <c r="M924" t="n">
        <v>8</v>
      </c>
      <c r="N924" t="n">
        <v>31.97</v>
      </c>
      <c r="O924" t="n">
        <v>21523.17</v>
      </c>
      <c r="P924" t="n">
        <v>49.81</v>
      </c>
      <c r="Q924" t="n">
        <v>203.56</v>
      </c>
      <c r="R924" t="n">
        <v>19.57</v>
      </c>
      <c r="S924" t="n">
        <v>13.05</v>
      </c>
      <c r="T924" t="n">
        <v>2939.38</v>
      </c>
      <c r="U924" t="n">
        <v>0.67</v>
      </c>
      <c r="V924" t="n">
        <v>0.89</v>
      </c>
      <c r="W924" t="n">
        <v>0.06</v>
      </c>
      <c r="X924" t="n">
        <v>0.17</v>
      </c>
      <c r="Y924" t="n">
        <v>1</v>
      </c>
      <c r="Z924" t="n">
        <v>10</v>
      </c>
    </row>
    <row r="925">
      <c r="A925" t="n">
        <v>14</v>
      </c>
      <c r="B925" t="n">
        <v>85</v>
      </c>
      <c r="C925" t="inlineStr">
        <is>
          <t xml:space="preserve">CONCLUIDO	</t>
        </is>
      </c>
      <c r="D925" t="n">
        <v>14.5413</v>
      </c>
      <c r="E925" t="n">
        <v>6.88</v>
      </c>
      <c r="F925" t="n">
        <v>4.2</v>
      </c>
      <c r="G925" t="n">
        <v>28</v>
      </c>
      <c r="H925" t="n">
        <v>0.46</v>
      </c>
      <c r="I925" t="n">
        <v>9</v>
      </c>
      <c r="J925" t="n">
        <v>172.98</v>
      </c>
      <c r="K925" t="n">
        <v>51.39</v>
      </c>
      <c r="L925" t="n">
        <v>4.5</v>
      </c>
      <c r="M925" t="n">
        <v>7</v>
      </c>
      <c r="N925" t="n">
        <v>32.09</v>
      </c>
      <c r="O925" t="n">
        <v>21568.34</v>
      </c>
      <c r="P925" t="n">
        <v>49.34</v>
      </c>
      <c r="Q925" t="n">
        <v>203.56</v>
      </c>
      <c r="R925" t="n">
        <v>18.99</v>
      </c>
      <c r="S925" t="n">
        <v>13.05</v>
      </c>
      <c r="T925" t="n">
        <v>2656.22</v>
      </c>
      <c r="U925" t="n">
        <v>0.6899999999999999</v>
      </c>
      <c r="V925" t="n">
        <v>0.89</v>
      </c>
      <c r="W925" t="n">
        <v>0.07000000000000001</v>
      </c>
      <c r="X925" t="n">
        <v>0.16</v>
      </c>
      <c r="Y925" t="n">
        <v>1</v>
      </c>
      <c r="Z925" t="n">
        <v>10</v>
      </c>
    </row>
    <row r="926">
      <c r="A926" t="n">
        <v>15</v>
      </c>
      <c r="B926" t="n">
        <v>85</v>
      </c>
      <c r="C926" t="inlineStr">
        <is>
          <t xml:space="preserve">CONCLUIDO	</t>
        </is>
      </c>
      <c r="D926" t="n">
        <v>14.539</v>
      </c>
      <c r="E926" t="n">
        <v>6.88</v>
      </c>
      <c r="F926" t="n">
        <v>4.2</v>
      </c>
      <c r="G926" t="n">
        <v>28</v>
      </c>
      <c r="H926" t="n">
        <v>0.49</v>
      </c>
      <c r="I926" t="n">
        <v>9</v>
      </c>
      <c r="J926" t="n">
        <v>173.35</v>
      </c>
      <c r="K926" t="n">
        <v>51.39</v>
      </c>
      <c r="L926" t="n">
        <v>4.75</v>
      </c>
      <c r="M926" t="n">
        <v>7</v>
      </c>
      <c r="N926" t="n">
        <v>32.2</v>
      </c>
      <c r="O926" t="n">
        <v>21613.54</v>
      </c>
      <c r="P926" t="n">
        <v>49.3</v>
      </c>
      <c r="Q926" t="n">
        <v>203.57</v>
      </c>
      <c r="R926" t="n">
        <v>19.03</v>
      </c>
      <c r="S926" t="n">
        <v>13.05</v>
      </c>
      <c r="T926" t="n">
        <v>2673</v>
      </c>
      <c r="U926" t="n">
        <v>0.6899999999999999</v>
      </c>
      <c r="V926" t="n">
        <v>0.89</v>
      </c>
      <c r="W926" t="n">
        <v>0.07000000000000001</v>
      </c>
      <c r="X926" t="n">
        <v>0.16</v>
      </c>
      <c r="Y926" t="n">
        <v>1</v>
      </c>
      <c r="Z926" t="n">
        <v>10</v>
      </c>
    </row>
    <row r="927">
      <c r="A927" t="n">
        <v>16</v>
      </c>
      <c r="B927" t="n">
        <v>85</v>
      </c>
      <c r="C927" t="inlineStr">
        <is>
          <t xml:space="preserve">CONCLUIDO	</t>
        </is>
      </c>
      <c r="D927" t="n">
        <v>14.6538</v>
      </c>
      <c r="E927" t="n">
        <v>6.82</v>
      </c>
      <c r="F927" t="n">
        <v>4.18</v>
      </c>
      <c r="G927" t="n">
        <v>31.35</v>
      </c>
      <c r="H927" t="n">
        <v>0.51</v>
      </c>
      <c r="I927" t="n">
        <v>8</v>
      </c>
      <c r="J927" t="n">
        <v>173.71</v>
      </c>
      <c r="K927" t="n">
        <v>51.39</v>
      </c>
      <c r="L927" t="n">
        <v>5</v>
      </c>
      <c r="M927" t="n">
        <v>6</v>
      </c>
      <c r="N927" t="n">
        <v>32.32</v>
      </c>
      <c r="O927" t="n">
        <v>21658.78</v>
      </c>
      <c r="P927" t="n">
        <v>48.68</v>
      </c>
      <c r="Q927" t="n">
        <v>203.56</v>
      </c>
      <c r="R927" t="n">
        <v>18.4</v>
      </c>
      <c r="S927" t="n">
        <v>13.05</v>
      </c>
      <c r="T927" t="n">
        <v>2363.35</v>
      </c>
      <c r="U927" t="n">
        <v>0.71</v>
      </c>
      <c r="V927" t="n">
        <v>0.89</v>
      </c>
      <c r="W927" t="n">
        <v>0.07000000000000001</v>
      </c>
      <c r="X927" t="n">
        <v>0.14</v>
      </c>
      <c r="Y927" t="n">
        <v>1</v>
      </c>
      <c r="Z927" t="n">
        <v>10</v>
      </c>
    </row>
    <row r="928">
      <c r="A928" t="n">
        <v>17</v>
      </c>
      <c r="B928" t="n">
        <v>85</v>
      </c>
      <c r="C928" t="inlineStr">
        <is>
          <t xml:space="preserve">CONCLUIDO	</t>
        </is>
      </c>
      <c r="D928" t="n">
        <v>14.6461</v>
      </c>
      <c r="E928" t="n">
        <v>6.83</v>
      </c>
      <c r="F928" t="n">
        <v>4.18</v>
      </c>
      <c r="G928" t="n">
        <v>31.38</v>
      </c>
      <c r="H928" t="n">
        <v>0.53</v>
      </c>
      <c r="I928" t="n">
        <v>8</v>
      </c>
      <c r="J928" t="n">
        <v>174.08</v>
      </c>
      <c r="K928" t="n">
        <v>51.39</v>
      </c>
      <c r="L928" t="n">
        <v>5.25</v>
      </c>
      <c r="M928" t="n">
        <v>6</v>
      </c>
      <c r="N928" t="n">
        <v>32.44</v>
      </c>
      <c r="O928" t="n">
        <v>21704.07</v>
      </c>
      <c r="P928" t="n">
        <v>48.57</v>
      </c>
      <c r="Q928" t="n">
        <v>203.56</v>
      </c>
      <c r="R928" t="n">
        <v>18.54</v>
      </c>
      <c r="S928" t="n">
        <v>13.05</v>
      </c>
      <c r="T928" t="n">
        <v>2433.18</v>
      </c>
      <c r="U928" t="n">
        <v>0.7</v>
      </c>
      <c r="V928" t="n">
        <v>0.89</v>
      </c>
      <c r="W928" t="n">
        <v>0.07000000000000001</v>
      </c>
      <c r="X928" t="n">
        <v>0.14</v>
      </c>
      <c r="Y928" t="n">
        <v>1</v>
      </c>
      <c r="Z928" t="n">
        <v>10</v>
      </c>
    </row>
    <row r="929">
      <c r="A929" t="n">
        <v>18</v>
      </c>
      <c r="B929" t="n">
        <v>85</v>
      </c>
      <c r="C929" t="inlineStr">
        <is>
          <t xml:space="preserve">CONCLUIDO	</t>
        </is>
      </c>
      <c r="D929" t="n">
        <v>14.6455</v>
      </c>
      <c r="E929" t="n">
        <v>6.83</v>
      </c>
      <c r="F929" t="n">
        <v>4.18</v>
      </c>
      <c r="G929" t="n">
        <v>31.38</v>
      </c>
      <c r="H929" t="n">
        <v>0.5600000000000001</v>
      </c>
      <c r="I929" t="n">
        <v>8</v>
      </c>
      <c r="J929" t="n">
        <v>174.45</v>
      </c>
      <c r="K929" t="n">
        <v>51.39</v>
      </c>
      <c r="L929" t="n">
        <v>5.5</v>
      </c>
      <c r="M929" t="n">
        <v>6</v>
      </c>
      <c r="N929" t="n">
        <v>32.56</v>
      </c>
      <c r="O929" t="n">
        <v>21749.39</v>
      </c>
      <c r="P929" t="n">
        <v>48.22</v>
      </c>
      <c r="Q929" t="n">
        <v>203.56</v>
      </c>
      <c r="R929" t="n">
        <v>18.52</v>
      </c>
      <c r="S929" t="n">
        <v>13.05</v>
      </c>
      <c r="T929" t="n">
        <v>2426.35</v>
      </c>
      <c r="U929" t="n">
        <v>0.7</v>
      </c>
      <c r="V929" t="n">
        <v>0.89</v>
      </c>
      <c r="W929" t="n">
        <v>0.07000000000000001</v>
      </c>
      <c r="X929" t="n">
        <v>0.14</v>
      </c>
      <c r="Y929" t="n">
        <v>1</v>
      </c>
      <c r="Z929" t="n">
        <v>10</v>
      </c>
    </row>
    <row r="930">
      <c r="A930" t="n">
        <v>19</v>
      </c>
      <c r="B930" t="n">
        <v>85</v>
      </c>
      <c r="C930" t="inlineStr">
        <is>
          <t xml:space="preserve">CONCLUIDO	</t>
        </is>
      </c>
      <c r="D930" t="n">
        <v>14.799</v>
      </c>
      <c r="E930" t="n">
        <v>6.76</v>
      </c>
      <c r="F930" t="n">
        <v>4.15</v>
      </c>
      <c r="G930" t="n">
        <v>35.55</v>
      </c>
      <c r="H930" t="n">
        <v>0.58</v>
      </c>
      <c r="I930" t="n">
        <v>7</v>
      </c>
      <c r="J930" t="n">
        <v>174.82</v>
      </c>
      <c r="K930" t="n">
        <v>51.39</v>
      </c>
      <c r="L930" t="n">
        <v>5.75</v>
      </c>
      <c r="M930" t="n">
        <v>5</v>
      </c>
      <c r="N930" t="n">
        <v>32.67</v>
      </c>
      <c r="O930" t="n">
        <v>21794.75</v>
      </c>
      <c r="P930" t="n">
        <v>47.46</v>
      </c>
      <c r="Q930" t="n">
        <v>203.56</v>
      </c>
      <c r="R930" t="n">
        <v>17.19</v>
      </c>
      <c r="S930" t="n">
        <v>13.05</v>
      </c>
      <c r="T930" t="n">
        <v>1766.47</v>
      </c>
      <c r="U930" t="n">
        <v>0.76</v>
      </c>
      <c r="V930" t="n">
        <v>0.9</v>
      </c>
      <c r="W930" t="n">
        <v>0.07000000000000001</v>
      </c>
      <c r="X930" t="n">
        <v>0.11</v>
      </c>
      <c r="Y930" t="n">
        <v>1</v>
      </c>
      <c r="Z930" t="n">
        <v>10</v>
      </c>
    </row>
    <row r="931">
      <c r="A931" t="n">
        <v>20</v>
      </c>
      <c r="B931" t="n">
        <v>85</v>
      </c>
      <c r="C931" t="inlineStr">
        <is>
          <t xml:space="preserve">CONCLUIDO	</t>
        </is>
      </c>
      <c r="D931" t="n">
        <v>14.8075</v>
      </c>
      <c r="E931" t="n">
        <v>6.75</v>
      </c>
      <c r="F931" t="n">
        <v>4.14</v>
      </c>
      <c r="G931" t="n">
        <v>35.52</v>
      </c>
      <c r="H931" t="n">
        <v>0.61</v>
      </c>
      <c r="I931" t="n">
        <v>7</v>
      </c>
      <c r="J931" t="n">
        <v>175.18</v>
      </c>
      <c r="K931" t="n">
        <v>51.39</v>
      </c>
      <c r="L931" t="n">
        <v>6</v>
      </c>
      <c r="M931" t="n">
        <v>5</v>
      </c>
      <c r="N931" t="n">
        <v>32.79</v>
      </c>
      <c r="O931" t="n">
        <v>21840.16</v>
      </c>
      <c r="P931" t="n">
        <v>47.34</v>
      </c>
      <c r="Q931" t="n">
        <v>203.57</v>
      </c>
      <c r="R931" t="n">
        <v>17.25</v>
      </c>
      <c r="S931" t="n">
        <v>13.05</v>
      </c>
      <c r="T931" t="n">
        <v>1795.82</v>
      </c>
      <c r="U931" t="n">
        <v>0.76</v>
      </c>
      <c r="V931" t="n">
        <v>0.9</v>
      </c>
      <c r="W931" t="n">
        <v>0.06</v>
      </c>
      <c r="X931" t="n">
        <v>0.1</v>
      </c>
      <c r="Y931" t="n">
        <v>1</v>
      </c>
      <c r="Z931" t="n">
        <v>10</v>
      </c>
    </row>
    <row r="932">
      <c r="A932" t="n">
        <v>21</v>
      </c>
      <c r="B932" t="n">
        <v>85</v>
      </c>
      <c r="C932" t="inlineStr">
        <is>
          <t xml:space="preserve">CONCLUIDO	</t>
        </is>
      </c>
      <c r="D932" t="n">
        <v>14.7601</v>
      </c>
      <c r="E932" t="n">
        <v>6.78</v>
      </c>
      <c r="F932" t="n">
        <v>4.17</v>
      </c>
      <c r="G932" t="n">
        <v>35.7</v>
      </c>
      <c r="H932" t="n">
        <v>0.63</v>
      </c>
      <c r="I932" t="n">
        <v>7</v>
      </c>
      <c r="J932" t="n">
        <v>175.55</v>
      </c>
      <c r="K932" t="n">
        <v>51.39</v>
      </c>
      <c r="L932" t="n">
        <v>6.25</v>
      </c>
      <c r="M932" t="n">
        <v>5</v>
      </c>
      <c r="N932" t="n">
        <v>32.91</v>
      </c>
      <c r="O932" t="n">
        <v>21885.6</v>
      </c>
      <c r="P932" t="n">
        <v>47.37</v>
      </c>
      <c r="Q932" t="n">
        <v>203.59</v>
      </c>
      <c r="R932" t="n">
        <v>17.93</v>
      </c>
      <c r="S932" t="n">
        <v>13.05</v>
      </c>
      <c r="T932" t="n">
        <v>2133.96</v>
      </c>
      <c r="U932" t="n">
        <v>0.73</v>
      </c>
      <c r="V932" t="n">
        <v>0.9</v>
      </c>
      <c r="W932" t="n">
        <v>0.07000000000000001</v>
      </c>
      <c r="X932" t="n">
        <v>0.12</v>
      </c>
      <c r="Y932" t="n">
        <v>1</v>
      </c>
      <c r="Z932" t="n">
        <v>10</v>
      </c>
    </row>
    <row r="933">
      <c r="A933" t="n">
        <v>22</v>
      </c>
      <c r="B933" t="n">
        <v>85</v>
      </c>
      <c r="C933" t="inlineStr">
        <is>
          <t xml:space="preserve">CONCLUIDO	</t>
        </is>
      </c>
      <c r="D933" t="n">
        <v>14.7571</v>
      </c>
      <c r="E933" t="n">
        <v>6.78</v>
      </c>
      <c r="F933" t="n">
        <v>4.17</v>
      </c>
      <c r="G933" t="n">
        <v>35.71</v>
      </c>
      <c r="H933" t="n">
        <v>0.66</v>
      </c>
      <c r="I933" t="n">
        <v>7</v>
      </c>
      <c r="J933" t="n">
        <v>175.92</v>
      </c>
      <c r="K933" t="n">
        <v>51.39</v>
      </c>
      <c r="L933" t="n">
        <v>6.5</v>
      </c>
      <c r="M933" t="n">
        <v>5</v>
      </c>
      <c r="N933" t="n">
        <v>33.03</v>
      </c>
      <c r="O933" t="n">
        <v>21931.08</v>
      </c>
      <c r="P933" t="n">
        <v>46.94</v>
      </c>
      <c r="Q933" t="n">
        <v>203.56</v>
      </c>
      <c r="R933" t="n">
        <v>18.02</v>
      </c>
      <c r="S933" t="n">
        <v>13.05</v>
      </c>
      <c r="T933" t="n">
        <v>2179.05</v>
      </c>
      <c r="U933" t="n">
        <v>0.72</v>
      </c>
      <c r="V933" t="n">
        <v>0.9</v>
      </c>
      <c r="W933" t="n">
        <v>0.06</v>
      </c>
      <c r="X933" t="n">
        <v>0.13</v>
      </c>
      <c r="Y933" t="n">
        <v>1</v>
      </c>
      <c r="Z933" t="n">
        <v>10</v>
      </c>
    </row>
    <row r="934">
      <c r="A934" t="n">
        <v>23</v>
      </c>
      <c r="B934" t="n">
        <v>85</v>
      </c>
      <c r="C934" t="inlineStr">
        <is>
          <t xml:space="preserve">CONCLUIDO	</t>
        </is>
      </c>
      <c r="D934" t="n">
        <v>14.8828</v>
      </c>
      <c r="E934" t="n">
        <v>6.72</v>
      </c>
      <c r="F934" t="n">
        <v>4.14</v>
      </c>
      <c r="G934" t="n">
        <v>41.43</v>
      </c>
      <c r="H934" t="n">
        <v>0.68</v>
      </c>
      <c r="I934" t="n">
        <v>6</v>
      </c>
      <c r="J934" t="n">
        <v>176.29</v>
      </c>
      <c r="K934" t="n">
        <v>51.39</v>
      </c>
      <c r="L934" t="n">
        <v>6.75</v>
      </c>
      <c r="M934" t="n">
        <v>4</v>
      </c>
      <c r="N934" t="n">
        <v>33.15</v>
      </c>
      <c r="O934" t="n">
        <v>21976.61</v>
      </c>
      <c r="P934" t="n">
        <v>46.34</v>
      </c>
      <c r="Q934" t="n">
        <v>203.56</v>
      </c>
      <c r="R934" t="n">
        <v>17.19</v>
      </c>
      <c r="S934" t="n">
        <v>13.05</v>
      </c>
      <c r="T934" t="n">
        <v>1772.42</v>
      </c>
      <c r="U934" t="n">
        <v>0.76</v>
      </c>
      <c r="V934" t="n">
        <v>0.9</v>
      </c>
      <c r="W934" t="n">
        <v>0.07000000000000001</v>
      </c>
      <c r="X934" t="n">
        <v>0.1</v>
      </c>
      <c r="Y934" t="n">
        <v>1</v>
      </c>
      <c r="Z934" t="n">
        <v>10</v>
      </c>
    </row>
    <row r="935">
      <c r="A935" t="n">
        <v>24</v>
      </c>
      <c r="B935" t="n">
        <v>85</v>
      </c>
      <c r="C935" t="inlineStr">
        <is>
          <t xml:space="preserve">CONCLUIDO	</t>
        </is>
      </c>
      <c r="D935" t="n">
        <v>14.8853</v>
      </c>
      <c r="E935" t="n">
        <v>6.72</v>
      </c>
      <c r="F935" t="n">
        <v>4.14</v>
      </c>
      <c r="G935" t="n">
        <v>41.42</v>
      </c>
      <c r="H935" t="n">
        <v>0.7</v>
      </c>
      <c r="I935" t="n">
        <v>6</v>
      </c>
      <c r="J935" t="n">
        <v>176.66</v>
      </c>
      <c r="K935" t="n">
        <v>51.39</v>
      </c>
      <c r="L935" t="n">
        <v>7</v>
      </c>
      <c r="M935" t="n">
        <v>4</v>
      </c>
      <c r="N935" t="n">
        <v>33.27</v>
      </c>
      <c r="O935" t="n">
        <v>22022.17</v>
      </c>
      <c r="P935" t="n">
        <v>46.43</v>
      </c>
      <c r="Q935" t="n">
        <v>203.58</v>
      </c>
      <c r="R935" t="n">
        <v>17.23</v>
      </c>
      <c r="S935" t="n">
        <v>13.05</v>
      </c>
      <c r="T935" t="n">
        <v>1790.27</v>
      </c>
      <c r="U935" t="n">
        <v>0.76</v>
      </c>
      <c r="V935" t="n">
        <v>0.9</v>
      </c>
      <c r="W935" t="n">
        <v>0.06</v>
      </c>
      <c r="X935" t="n">
        <v>0.1</v>
      </c>
      <c r="Y935" t="n">
        <v>1</v>
      </c>
      <c r="Z935" t="n">
        <v>10</v>
      </c>
    </row>
    <row r="936">
      <c r="A936" t="n">
        <v>25</v>
      </c>
      <c r="B936" t="n">
        <v>85</v>
      </c>
      <c r="C936" t="inlineStr">
        <is>
          <t xml:space="preserve">CONCLUIDO	</t>
        </is>
      </c>
      <c r="D936" t="n">
        <v>14.8933</v>
      </c>
      <c r="E936" t="n">
        <v>6.71</v>
      </c>
      <c r="F936" t="n">
        <v>4.14</v>
      </c>
      <c r="G936" t="n">
        <v>41.39</v>
      </c>
      <c r="H936" t="n">
        <v>0.73</v>
      </c>
      <c r="I936" t="n">
        <v>6</v>
      </c>
      <c r="J936" t="n">
        <v>177.03</v>
      </c>
      <c r="K936" t="n">
        <v>51.39</v>
      </c>
      <c r="L936" t="n">
        <v>7.25</v>
      </c>
      <c r="M936" t="n">
        <v>4</v>
      </c>
      <c r="N936" t="n">
        <v>33.39</v>
      </c>
      <c r="O936" t="n">
        <v>22067.77</v>
      </c>
      <c r="P936" t="n">
        <v>46.23</v>
      </c>
      <c r="Q936" t="n">
        <v>203.56</v>
      </c>
      <c r="R936" t="n">
        <v>17.08</v>
      </c>
      <c r="S936" t="n">
        <v>13.05</v>
      </c>
      <c r="T936" t="n">
        <v>1715.06</v>
      </c>
      <c r="U936" t="n">
        <v>0.76</v>
      </c>
      <c r="V936" t="n">
        <v>0.9</v>
      </c>
      <c r="W936" t="n">
        <v>0.06</v>
      </c>
      <c r="X936" t="n">
        <v>0.1</v>
      </c>
      <c r="Y936" t="n">
        <v>1</v>
      </c>
      <c r="Z936" t="n">
        <v>10</v>
      </c>
    </row>
    <row r="937">
      <c r="A937" t="n">
        <v>26</v>
      </c>
      <c r="B937" t="n">
        <v>85</v>
      </c>
      <c r="C937" t="inlineStr">
        <is>
          <t xml:space="preserve">CONCLUIDO	</t>
        </is>
      </c>
      <c r="D937" t="n">
        <v>14.9359</v>
      </c>
      <c r="E937" t="n">
        <v>6.7</v>
      </c>
      <c r="F937" t="n">
        <v>4.12</v>
      </c>
      <c r="G937" t="n">
        <v>41.19</v>
      </c>
      <c r="H937" t="n">
        <v>0.75</v>
      </c>
      <c r="I937" t="n">
        <v>6</v>
      </c>
      <c r="J937" t="n">
        <v>177.4</v>
      </c>
      <c r="K937" t="n">
        <v>51.39</v>
      </c>
      <c r="L937" t="n">
        <v>7.5</v>
      </c>
      <c r="M937" t="n">
        <v>4</v>
      </c>
      <c r="N937" t="n">
        <v>33.51</v>
      </c>
      <c r="O937" t="n">
        <v>22113.42</v>
      </c>
      <c r="P937" t="n">
        <v>45.65</v>
      </c>
      <c r="Q937" t="n">
        <v>203.57</v>
      </c>
      <c r="R937" t="n">
        <v>16.41</v>
      </c>
      <c r="S937" t="n">
        <v>13.05</v>
      </c>
      <c r="T937" t="n">
        <v>1379.07</v>
      </c>
      <c r="U937" t="n">
        <v>0.8</v>
      </c>
      <c r="V937" t="n">
        <v>0.91</v>
      </c>
      <c r="W937" t="n">
        <v>0.06</v>
      </c>
      <c r="X937" t="n">
        <v>0.08</v>
      </c>
      <c r="Y937" t="n">
        <v>1</v>
      </c>
      <c r="Z937" t="n">
        <v>10</v>
      </c>
    </row>
    <row r="938">
      <c r="A938" t="n">
        <v>27</v>
      </c>
      <c r="B938" t="n">
        <v>85</v>
      </c>
      <c r="C938" t="inlineStr">
        <is>
          <t xml:space="preserve">CONCLUIDO	</t>
        </is>
      </c>
      <c r="D938" t="n">
        <v>14.8846</v>
      </c>
      <c r="E938" t="n">
        <v>6.72</v>
      </c>
      <c r="F938" t="n">
        <v>4.14</v>
      </c>
      <c r="G938" t="n">
        <v>41.42</v>
      </c>
      <c r="H938" t="n">
        <v>0.77</v>
      </c>
      <c r="I938" t="n">
        <v>6</v>
      </c>
      <c r="J938" t="n">
        <v>177.77</v>
      </c>
      <c r="K938" t="n">
        <v>51.39</v>
      </c>
      <c r="L938" t="n">
        <v>7.75</v>
      </c>
      <c r="M938" t="n">
        <v>4</v>
      </c>
      <c r="N938" t="n">
        <v>33.63</v>
      </c>
      <c r="O938" t="n">
        <v>22159.1</v>
      </c>
      <c r="P938" t="n">
        <v>45.44</v>
      </c>
      <c r="Q938" t="n">
        <v>203.56</v>
      </c>
      <c r="R938" t="n">
        <v>17.32</v>
      </c>
      <c r="S938" t="n">
        <v>13.05</v>
      </c>
      <c r="T938" t="n">
        <v>1836.43</v>
      </c>
      <c r="U938" t="n">
        <v>0.75</v>
      </c>
      <c r="V938" t="n">
        <v>0.9</v>
      </c>
      <c r="W938" t="n">
        <v>0.06</v>
      </c>
      <c r="X938" t="n">
        <v>0.1</v>
      </c>
      <c r="Y938" t="n">
        <v>1</v>
      </c>
      <c r="Z938" t="n">
        <v>10</v>
      </c>
    </row>
    <row r="939">
      <c r="A939" t="n">
        <v>28</v>
      </c>
      <c r="B939" t="n">
        <v>85</v>
      </c>
      <c r="C939" t="inlineStr">
        <is>
          <t xml:space="preserve">CONCLUIDO	</t>
        </is>
      </c>
      <c r="D939" t="n">
        <v>15.01</v>
      </c>
      <c r="E939" t="n">
        <v>6.66</v>
      </c>
      <c r="F939" t="n">
        <v>4.12</v>
      </c>
      <c r="G939" t="n">
        <v>49.44</v>
      </c>
      <c r="H939" t="n">
        <v>0.8</v>
      </c>
      <c r="I939" t="n">
        <v>5</v>
      </c>
      <c r="J939" t="n">
        <v>178.14</v>
      </c>
      <c r="K939" t="n">
        <v>51.39</v>
      </c>
      <c r="L939" t="n">
        <v>8</v>
      </c>
      <c r="M939" t="n">
        <v>3</v>
      </c>
      <c r="N939" t="n">
        <v>33.75</v>
      </c>
      <c r="O939" t="n">
        <v>22204.83</v>
      </c>
      <c r="P939" t="n">
        <v>44.62</v>
      </c>
      <c r="Q939" t="n">
        <v>203.56</v>
      </c>
      <c r="R939" t="n">
        <v>16.49</v>
      </c>
      <c r="S939" t="n">
        <v>13.05</v>
      </c>
      <c r="T939" t="n">
        <v>1425.21</v>
      </c>
      <c r="U939" t="n">
        <v>0.79</v>
      </c>
      <c r="V939" t="n">
        <v>0.91</v>
      </c>
      <c r="W939" t="n">
        <v>0.06</v>
      </c>
      <c r="X939" t="n">
        <v>0.08</v>
      </c>
      <c r="Y939" t="n">
        <v>1</v>
      </c>
      <c r="Z939" t="n">
        <v>10</v>
      </c>
    </row>
    <row r="940">
      <c r="A940" t="n">
        <v>29</v>
      </c>
      <c r="B940" t="n">
        <v>85</v>
      </c>
      <c r="C940" t="inlineStr">
        <is>
          <t xml:space="preserve">CONCLUIDO	</t>
        </is>
      </c>
      <c r="D940" t="n">
        <v>15.0106</v>
      </c>
      <c r="E940" t="n">
        <v>6.66</v>
      </c>
      <c r="F940" t="n">
        <v>4.12</v>
      </c>
      <c r="G940" t="n">
        <v>49.44</v>
      </c>
      <c r="H940" t="n">
        <v>0.82</v>
      </c>
      <c r="I940" t="n">
        <v>5</v>
      </c>
      <c r="J940" t="n">
        <v>178.51</v>
      </c>
      <c r="K940" t="n">
        <v>51.39</v>
      </c>
      <c r="L940" t="n">
        <v>8.25</v>
      </c>
      <c r="M940" t="n">
        <v>3</v>
      </c>
      <c r="N940" t="n">
        <v>33.87</v>
      </c>
      <c r="O940" t="n">
        <v>22250.6</v>
      </c>
      <c r="P940" t="n">
        <v>44.64</v>
      </c>
      <c r="Q940" t="n">
        <v>203.56</v>
      </c>
      <c r="R940" t="n">
        <v>16.54</v>
      </c>
      <c r="S940" t="n">
        <v>13.05</v>
      </c>
      <c r="T940" t="n">
        <v>1450.81</v>
      </c>
      <c r="U940" t="n">
        <v>0.79</v>
      </c>
      <c r="V940" t="n">
        <v>0.91</v>
      </c>
      <c r="W940" t="n">
        <v>0.06</v>
      </c>
      <c r="X940" t="n">
        <v>0.08</v>
      </c>
      <c r="Y940" t="n">
        <v>1</v>
      </c>
      <c r="Z940" t="n">
        <v>10</v>
      </c>
    </row>
    <row r="941">
      <c r="A941" t="n">
        <v>30</v>
      </c>
      <c r="B941" t="n">
        <v>85</v>
      </c>
      <c r="C941" t="inlineStr">
        <is>
          <t xml:space="preserve">CONCLUIDO	</t>
        </is>
      </c>
      <c r="D941" t="n">
        <v>15.0163</v>
      </c>
      <c r="E941" t="n">
        <v>6.66</v>
      </c>
      <c r="F941" t="n">
        <v>4.12</v>
      </c>
      <c r="G941" t="n">
        <v>49.41</v>
      </c>
      <c r="H941" t="n">
        <v>0.84</v>
      </c>
      <c r="I941" t="n">
        <v>5</v>
      </c>
      <c r="J941" t="n">
        <v>178.88</v>
      </c>
      <c r="K941" t="n">
        <v>51.39</v>
      </c>
      <c r="L941" t="n">
        <v>8.5</v>
      </c>
      <c r="M941" t="n">
        <v>3</v>
      </c>
      <c r="N941" t="n">
        <v>33.99</v>
      </c>
      <c r="O941" t="n">
        <v>22296.41</v>
      </c>
      <c r="P941" t="n">
        <v>44.79</v>
      </c>
      <c r="Q941" t="n">
        <v>203.56</v>
      </c>
      <c r="R941" t="n">
        <v>16.39</v>
      </c>
      <c r="S941" t="n">
        <v>13.05</v>
      </c>
      <c r="T941" t="n">
        <v>1376.75</v>
      </c>
      <c r="U941" t="n">
        <v>0.8</v>
      </c>
      <c r="V941" t="n">
        <v>0.91</v>
      </c>
      <c r="W941" t="n">
        <v>0.06</v>
      </c>
      <c r="X941" t="n">
        <v>0.08</v>
      </c>
      <c r="Y941" t="n">
        <v>1</v>
      </c>
      <c r="Z941" t="n">
        <v>10</v>
      </c>
    </row>
    <row r="942">
      <c r="A942" t="n">
        <v>31</v>
      </c>
      <c r="B942" t="n">
        <v>85</v>
      </c>
      <c r="C942" t="inlineStr">
        <is>
          <t xml:space="preserve">CONCLUIDO	</t>
        </is>
      </c>
      <c r="D942" t="n">
        <v>15.0194</v>
      </c>
      <c r="E942" t="n">
        <v>6.66</v>
      </c>
      <c r="F942" t="n">
        <v>4.12</v>
      </c>
      <c r="G942" t="n">
        <v>49.39</v>
      </c>
      <c r="H942" t="n">
        <v>0.87</v>
      </c>
      <c r="I942" t="n">
        <v>5</v>
      </c>
      <c r="J942" t="n">
        <v>179.26</v>
      </c>
      <c r="K942" t="n">
        <v>51.39</v>
      </c>
      <c r="L942" t="n">
        <v>8.75</v>
      </c>
      <c r="M942" t="n">
        <v>3</v>
      </c>
      <c r="N942" t="n">
        <v>34.11</v>
      </c>
      <c r="O942" t="n">
        <v>22342.26</v>
      </c>
      <c r="P942" t="n">
        <v>44.62</v>
      </c>
      <c r="Q942" t="n">
        <v>203.56</v>
      </c>
      <c r="R942" t="n">
        <v>16.35</v>
      </c>
      <c r="S942" t="n">
        <v>13.05</v>
      </c>
      <c r="T942" t="n">
        <v>1355.16</v>
      </c>
      <c r="U942" t="n">
        <v>0.8</v>
      </c>
      <c r="V942" t="n">
        <v>0.91</v>
      </c>
      <c r="W942" t="n">
        <v>0.06</v>
      </c>
      <c r="X942" t="n">
        <v>0.08</v>
      </c>
      <c r="Y942" t="n">
        <v>1</v>
      </c>
      <c r="Z942" t="n">
        <v>10</v>
      </c>
    </row>
    <row r="943">
      <c r="A943" t="n">
        <v>32</v>
      </c>
      <c r="B943" t="n">
        <v>85</v>
      </c>
      <c r="C943" t="inlineStr">
        <is>
          <t xml:space="preserve">CONCLUIDO	</t>
        </is>
      </c>
      <c r="D943" t="n">
        <v>15.0458</v>
      </c>
      <c r="E943" t="n">
        <v>6.65</v>
      </c>
      <c r="F943" t="n">
        <v>4.1</v>
      </c>
      <c r="G943" t="n">
        <v>49.25</v>
      </c>
      <c r="H943" t="n">
        <v>0.89</v>
      </c>
      <c r="I943" t="n">
        <v>5</v>
      </c>
      <c r="J943" t="n">
        <v>179.63</v>
      </c>
      <c r="K943" t="n">
        <v>51.39</v>
      </c>
      <c r="L943" t="n">
        <v>9</v>
      </c>
      <c r="M943" t="n">
        <v>3</v>
      </c>
      <c r="N943" t="n">
        <v>34.24</v>
      </c>
      <c r="O943" t="n">
        <v>22388.15</v>
      </c>
      <c r="P943" t="n">
        <v>44.2</v>
      </c>
      <c r="Q943" t="n">
        <v>203.56</v>
      </c>
      <c r="R943" t="n">
        <v>15.94</v>
      </c>
      <c r="S943" t="n">
        <v>13.05</v>
      </c>
      <c r="T943" t="n">
        <v>1149.75</v>
      </c>
      <c r="U943" t="n">
        <v>0.82</v>
      </c>
      <c r="V943" t="n">
        <v>0.91</v>
      </c>
      <c r="W943" t="n">
        <v>0.06</v>
      </c>
      <c r="X943" t="n">
        <v>0.06</v>
      </c>
      <c r="Y943" t="n">
        <v>1</v>
      </c>
      <c r="Z943" t="n">
        <v>10</v>
      </c>
    </row>
    <row r="944">
      <c r="A944" t="n">
        <v>33</v>
      </c>
      <c r="B944" t="n">
        <v>85</v>
      </c>
      <c r="C944" t="inlineStr">
        <is>
          <t xml:space="preserve">CONCLUIDO	</t>
        </is>
      </c>
      <c r="D944" t="n">
        <v>15.0144</v>
      </c>
      <c r="E944" t="n">
        <v>6.66</v>
      </c>
      <c r="F944" t="n">
        <v>4.12</v>
      </c>
      <c r="G944" t="n">
        <v>49.42</v>
      </c>
      <c r="H944" t="n">
        <v>0.91</v>
      </c>
      <c r="I944" t="n">
        <v>5</v>
      </c>
      <c r="J944" t="n">
        <v>180</v>
      </c>
      <c r="K944" t="n">
        <v>51.39</v>
      </c>
      <c r="L944" t="n">
        <v>9.25</v>
      </c>
      <c r="M944" t="n">
        <v>3</v>
      </c>
      <c r="N944" t="n">
        <v>34.36</v>
      </c>
      <c r="O944" t="n">
        <v>22434.08</v>
      </c>
      <c r="P944" t="n">
        <v>44.06</v>
      </c>
      <c r="Q944" t="n">
        <v>203.57</v>
      </c>
      <c r="R944" t="n">
        <v>16.49</v>
      </c>
      <c r="S944" t="n">
        <v>13.05</v>
      </c>
      <c r="T944" t="n">
        <v>1424.55</v>
      </c>
      <c r="U944" t="n">
        <v>0.79</v>
      </c>
      <c r="V944" t="n">
        <v>0.91</v>
      </c>
      <c r="W944" t="n">
        <v>0.06</v>
      </c>
      <c r="X944" t="n">
        <v>0.08</v>
      </c>
      <c r="Y944" t="n">
        <v>1</v>
      </c>
      <c r="Z944" t="n">
        <v>10</v>
      </c>
    </row>
    <row r="945">
      <c r="A945" t="n">
        <v>34</v>
      </c>
      <c r="B945" t="n">
        <v>85</v>
      </c>
      <c r="C945" t="inlineStr">
        <is>
          <t xml:space="preserve">CONCLUIDO	</t>
        </is>
      </c>
      <c r="D945" t="n">
        <v>14.9969</v>
      </c>
      <c r="E945" t="n">
        <v>6.67</v>
      </c>
      <c r="F945" t="n">
        <v>4.13</v>
      </c>
      <c r="G945" t="n">
        <v>49.51</v>
      </c>
      <c r="H945" t="n">
        <v>0.93</v>
      </c>
      <c r="I945" t="n">
        <v>5</v>
      </c>
      <c r="J945" t="n">
        <v>180.37</v>
      </c>
      <c r="K945" t="n">
        <v>51.39</v>
      </c>
      <c r="L945" t="n">
        <v>9.5</v>
      </c>
      <c r="M945" t="n">
        <v>3</v>
      </c>
      <c r="N945" t="n">
        <v>34.48</v>
      </c>
      <c r="O945" t="n">
        <v>22480.05</v>
      </c>
      <c r="P945" t="n">
        <v>43.79</v>
      </c>
      <c r="Q945" t="n">
        <v>203.56</v>
      </c>
      <c r="R945" t="n">
        <v>16.7</v>
      </c>
      <c r="S945" t="n">
        <v>13.05</v>
      </c>
      <c r="T945" t="n">
        <v>1530.43</v>
      </c>
      <c r="U945" t="n">
        <v>0.78</v>
      </c>
      <c r="V945" t="n">
        <v>0.91</v>
      </c>
      <c r="W945" t="n">
        <v>0.06</v>
      </c>
      <c r="X945" t="n">
        <v>0.09</v>
      </c>
      <c r="Y945" t="n">
        <v>1</v>
      </c>
      <c r="Z945" t="n">
        <v>10</v>
      </c>
    </row>
    <row r="946">
      <c r="A946" t="n">
        <v>35</v>
      </c>
      <c r="B946" t="n">
        <v>85</v>
      </c>
      <c r="C946" t="inlineStr">
        <is>
          <t xml:space="preserve">CONCLUIDO	</t>
        </is>
      </c>
      <c r="D946" t="n">
        <v>14.9975</v>
      </c>
      <c r="E946" t="n">
        <v>6.67</v>
      </c>
      <c r="F946" t="n">
        <v>4.13</v>
      </c>
      <c r="G946" t="n">
        <v>49.51</v>
      </c>
      <c r="H946" t="n">
        <v>0.96</v>
      </c>
      <c r="I946" t="n">
        <v>5</v>
      </c>
      <c r="J946" t="n">
        <v>180.75</v>
      </c>
      <c r="K946" t="n">
        <v>51.39</v>
      </c>
      <c r="L946" t="n">
        <v>9.75</v>
      </c>
      <c r="M946" t="n">
        <v>3</v>
      </c>
      <c r="N946" t="n">
        <v>34.6</v>
      </c>
      <c r="O946" t="n">
        <v>22526.07</v>
      </c>
      <c r="P946" t="n">
        <v>43.28</v>
      </c>
      <c r="Q946" t="n">
        <v>203.56</v>
      </c>
      <c r="R946" t="n">
        <v>16.74</v>
      </c>
      <c r="S946" t="n">
        <v>13.05</v>
      </c>
      <c r="T946" t="n">
        <v>1547.63</v>
      </c>
      <c r="U946" t="n">
        <v>0.78</v>
      </c>
      <c r="V946" t="n">
        <v>0.91</v>
      </c>
      <c r="W946" t="n">
        <v>0.06</v>
      </c>
      <c r="X946" t="n">
        <v>0.09</v>
      </c>
      <c r="Y946" t="n">
        <v>1</v>
      </c>
      <c r="Z946" t="n">
        <v>10</v>
      </c>
    </row>
    <row r="947">
      <c r="A947" t="n">
        <v>36</v>
      </c>
      <c r="B947" t="n">
        <v>85</v>
      </c>
      <c r="C947" t="inlineStr">
        <is>
          <t xml:space="preserve">CONCLUIDO	</t>
        </is>
      </c>
      <c r="D947" t="n">
        <v>14.9994</v>
      </c>
      <c r="E947" t="n">
        <v>6.67</v>
      </c>
      <c r="F947" t="n">
        <v>4.12</v>
      </c>
      <c r="G947" t="n">
        <v>49.5</v>
      </c>
      <c r="H947" t="n">
        <v>0.98</v>
      </c>
      <c r="I947" t="n">
        <v>5</v>
      </c>
      <c r="J947" t="n">
        <v>181.12</v>
      </c>
      <c r="K947" t="n">
        <v>51.39</v>
      </c>
      <c r="L947" t="n">
        <v>10</v>
      </c>
      <c r="M947" t="n">
        <v>3</v>
      </c>
      <c r="N947" t="n">
        <v>34.73</v>
      </c>
      <c r="O947" t="n">
        <v>22572.13</v>
      </c>
      <c r="P947" t="n">
        <v>42.78</v>
      </c>
      <c r="Q947" t="n">
        <v>203.56</v>
      </c>
      <c r="R947" t="n">
        <v>16.63</v>
      </c>
      <c r="S947" t="n">
        <v>13.05</v>
      </c>
      <c r="T947" t="n">
        <v>1497.17</v>
      </c>
      <c r="U947" t="n">
        <v>0.78</v>
      </c>
      <c r="V947" t="n">
        <v>0.91</v>
      </c>
      <c r="W947" t="n">
        <v>0.06</v>
      </c>
      <c r="X947" t="n">
        <v>0.08</v>
      </c>
      <c r="Y947" t="n">
        <v>1</v>
      </c>
      <c r="Z947" t="n">
        <v>10</v>
      </c>
    </row>
    <row r="948">
      <c r="A948" t="n">
        <v>37</v>
      </c>
      <c r="B948" t="n">
        <v>85</v>
      </c>
      <c r="C948" t="inlineStr">
        <is>
          <t xml:space="preserve">CONCLUIDO	</t>
        </is>
      </c>
      <c r="D948" t="n">
        <v>15.1662</v>
      </c>
      <c r="E948" t="n">
        <v>6.59</v>
      </c>
      <c r="F948" t="n">
        <v>4.09</v>
      </c>
      <c r="G948" t="n">
        <v>61.28</v>
      </c>
      <c r="H948" t="n">
        <v>1</v>
      </c>
      <c r="I948" t="n">
        <v>4</v>
      </c>
      <c r="J948" t="n">
        <v>181.49</v>
      </c>
      <c r="K948" t="n">
        <v>51.39</v>
      </c>
      <c r="L948" t="n">
        <v>10.25</v>
      </c>
      <c r="M948" t="n">
        <v>2</v>
      </c>
      <c r="N948" t="n">
        <v>34.85</v>
      </c>
      <c r="O948" t="n">
        <v>22618.23</v>
      </c>
      <c r="P948" t="n">
        <v>41.92</v>
      </c>
      <c r="Q948" t="n">
        <v>203.56</v>
      </c>
      <c r="R948" t="n">
        <v>15.3</v>
      </c>
      <c r="S948" t="n">
        <v>13.05</v>
      </c>
      <c r="T948" t="n">
        <v>836.29</v>
      </c>
      <c r="U948" t="n">
        <v>0.85</v>
      </c>
      <c r="V948" t="n">
        <v>0.91</v>
      </c>
      <c r="W948" t="n">
        <v>0.06</v>
      </c>
      <c r="X948" t="n">
        <v>0.05</v>
      </c>
      <c r="Y948" t="n">
        <v>1</v>
      </c>
      <c r="Z948" t="n">
        <v>10</v>
      </c>
    </row>
    <row r="949">
      <c r="A949" t="n">
        <v>38</v>
      </c>
      <c r="B949" t="n">
        <v>85</v>
      </c>
      <c r="C949" t="inlineStr">
        <is>
          <t xml:space="preserve">CONCLUIDO	</t>
        </is>
      </c>
      <c r="D949" t="n">
        <v>15.156</v>
      </c>
      <c r="E949" t="n">
        <v>6.6</v>
      </c>
      <c r="F949" t="n">
        <v>4.09</v>
      </c>
      <c r="G949" t="n">
        <v>61.35</v>
      </c>
      <c r="H949" t="n">
        <v>1.02</v>
      </c>
      <c r="I949" t="n">
        <v>4</v>
      </c>
      <c r="J949" t="n">
        <v>181.87</v>
      </c>
      <c r="K949" t="n">
        <v>51.39</v>
      </c>
      <c r="L949" t="n">
        <v>10.5</v>
      </c>
      <c r="M949" t="n">
        <v>2</v>
      </c>
      <c r="N949" t="n">
        <v>34.98</v>
      </c>
      <c r="O949" t="n">
        <v>22664.49</v>
      </c>
      <c r="P949" t="n">
        <v>41.81</v>
      </c>
      <c r="Q949" t="n">
        <v>203.56</v>
      </c>
      <c r="R949" t="n">
        <v>15.57</v>
      </c>
      <c r="S949" t="n">
        <v>13.05</v>
      </c>
      <c r="T949" t="n">
        <v>970.91</v>
      </c>
      <c r="U949" t="n">
        <v>0.84</v>
      </c>
      <c r="V949" t="n">
        <v>0.91</v>
      </c>
      <c r="W949" t="n">
        <v>0.06</v>
      </c>
      <c r="X949" t="n">
        <v>0.05</v>
      </c>
      <c r="Y949" t="n">
        <v>1</v>
      </c>
      <c r="Z949" t="n">
        <v>10</v>
      </c>
    </row>
    <row r="950">
      <c r="A950" t="n">
        <v>39</v>
      </c>
      <c r="B950" t="n">
        <v>85</v>
      </c>
      <c r="C950" t="inlineStr">
        <is>
          <t xml:space="preserve">CONCLUIDO	</t>
        </is>
      </c>
      <c r="D950" t="n">
        <v>15.1375</v>
      </c>
      <c r="E950" t="n">
        <v>6.61</v>
      </c>
      <c r="F950" t="n">
        <v>4.1</v>
      </c>
      <c r="G950" t="n">
        <v>61.47</v>
      </c>
      <c r="H950" t="n">
        <v>1.05</v>
      </c>
      <c r="I950" t="n">
        <v>4</v>
      </c>
      <c r="J950" t="n">
        <v>182.24</v>
      </c>
      <c r="K950" t="n">
        <v>51.39</v>
      </c>
      <c r="L950" t="n">
        <v>10.75</v>
      </c>
      <c r="M950" t="n">
        <v>2</v>
      </c>
      <c r="N950" t="n">
        <v>35.1</v>
      </c>
      <c r="O950" t="n">
        <v>22710.68</v>
      </c>
      <c r="P950" t="n">
        <v>41.73</v>
      </c>
      <c r="Q950" t="n">
        <v>203.56</v>
      </c>
      <c r="R950" t="n">
        <v>15.82</v>
      </c>
      <c r="S950" t="n">
        <v>13.05</v>
      </c>
      <c r="T950" t="n">
        <v>1093.24</v>
      </c>
      <c r="U950" t="n">
        <v>0.83</v>
      </c>
      <c r="V950" t="n">
        <v>0.91</v>
      </c>
      <c r="W950" t="n">
        <v>0.06</v>
      </c>
      <c r="X950" t="n">
        <v>0.06</v>
      </c>
      <c r="Y950" t="n">
        <v>1</v>
      </c>
      <c r="Z950" t="n">
        <v>10</v>
      </c>
    </row>
    <row r="951">
      <c r="A951" t="n">
        <v>40</v>
      </c>
      <c r="B951" t="n">
        <v>85</v>
      </c>
      <c r="C951" t="inlineStr">
        <is>
          <t xml:space="preserve">CONCLUIDO	</t>
        </is>
      </c>
      <c r="D951" t="n">
        <v>15.1305</v>
      </c>
      <c r="E951" t="n">
        <v>6.61</v>
      </c>
      <c r="F951" t="n">
        <v>4.1</v>
      </c>
      <c r="G951" t="n">
        <v>61.52</v>
      </c>
      <c r="H951" t="n">
        <v>1.07</v>
      </c>
      <c r="I951" t="n">
        <v>4</v>
      </c>
      <c r="J951" t="n">
        <v>182.62</v>
      </c>
      <c r="K951" t="n">
        <v>51.39</v>
      </c>
      <c r="L951" t="n">
        <v>11</v>
      </c>
      <c r="M951" t="n">
        <v>2</v>
      </c>
      <c r="N951" t="n">
        <v>35.22</v>
      </c>
      <c r="O951" t="n">
        <v>22756.91</v>
      </c>
      <c r="P951" t="n">
        <v>41.55</v>
      </c>
      <c r="Q951" t="n">
        <v>203.56</v>
      </c>
      <c r="R951" t="n">
        <v>15.94</v>
      </c>
      <c r="S951" t="n">
        <v>13.05</v>
      </c>
      <c r="T951" t="n">
        <v>1154.56</v>
      </c>
      <c r="U951" t="n">
        <v>0.82</v>
      </c>
      <c r="V951" t="n">
        <v>0.91</v>
      </c>
      <c r="W951" t="n">
        <v>0.06</v>
      </c>
      <c r="X951" t="n">
        <v>0.06</v>
      </c>
      <c r="Y951" t="n">
        <v>1</v>
      </c>
      <c r="Z951" t="n">
        <v>10</v>
      </c>
    </row>
    <row r="952">
      <c r="A952" t="n">
        <v>41</v>
      </c>
      <c r="B952" t="n">
        <v>85</v>
      </c>
      <c r="C952" t="inlineStr">
        <is>
          <t xml:space="preserve">CONCLUIDO	</t>
        </is>
      </c>
      <c r="D952" t="n">
        <v>15.128</v>
      </c>
      <c r="E952" t="n">
        <v>6.61</v>
      </c>
      <c r="F952" t="n">
        <v>4.1</v>
      </c>
      <c r="G952" t="n">
        <v>61.53</v>
      </c>
      <c r="H952" t="n">
        <v>1.09</v>
      </c>
      <c r="I952" t="n">
        <v>4</v>
      </c>
      <c r="J952" t="n">
        <v>182.99</v>
      </c>
      <c r="K952" t="n">
        <v>51.39</v>
      </c>
      <c r="L952" t="n">
        <v>11.25</v>
      </c>
      <c r="M952" t="n">
        <v>2</v>
      </c>
      <c r="N952" t="n">
        <v>35.35</v>
      </c>
      <c r="O952" t="n">
        <v>22803.18</v>
      </c>
      <c r="P952" t="n">
        <v>41.39</v>
      </c>
      <c r="Q952" t="n">
        <v>203.56</v>
      </c>
      <c r="R952" t="n">
        <v>15.97</v>
      </c>
      <c r="S952" t="n">
        <v>13.05</v>
      </c>
      <c r="T952" t="n">
        <v>1172.47</v>
      </c>
      <c r="U952" t="n">
        <v>0.82</v>
      </c>
      <c r="V952" t="n">
        <v>0.91</v>
      </c>
      <c r="W952" t="n">
        <v>0.06</v>
      </c>
      <c r="X952" t="n">
        <v>0.06</v>
      </c>
      <c r="Y952" t="n">
        <v>1</v>
      </c>
      <c r="Z952" t="n">
        <v>10</v>
      </c>
    </row>
    <row r="953">
      <c r="A953" t="n">
        <v>42</v>
      </c>
      <c r="B953" t="n">
        <v>85</v>
      </c>
      <c r="C953" t="inlineStr">
        <is>
          <t xml:space="preserve">CONCLUIDO	</t>
        </is>
      </c>
      <c r="D953" t="n">
        <v>15.1624</v>
      </c>
      <c r="E953" t="n">
        <v>6.6</v>
      </c>
      <c r="F953" t="n">
        <v>4.09</v>
      </c>
      <c r="G953" t="n">
        <v>61.31</v>
      </c>
      <c r="H953" t="n">
        <v>1.11</v>
      </c>
      <c r="I953" t="n">
        <v>4</v>
      </c>
      <c r="J953" t="n">
        <v>183.37</v>
      </c>
      <c r="K953" t="n">
        <v>51.39</v>
      </c>
      <c r="L953" t="n">
        <v>11.5</v>
      </c>
      <c r="M953" t="n">
        <v>2</v>
      </c>
      <c r="N953" t="n">
        <v>35.48</v>
      </c>
      <c r="O953" t="n">
        <v>22849.49</v>
      </c>
      <c r="P953" t="n">
        <v>40.87</v>
      </c>
      <c r="Q953" t="n">
        <v>203.56</v>
      </c>
      <c r="R953" t="n">
        <v>15.43</v>
      </c>
      <c r="S953" t="n">
        <v>13.05</v>
      </c>
      <c r="T953" t="n">
        <v>898.34</v>
      </c>
      <c r="U953" t="n">
        <v>0.85</v>
      </c>
      <c r="V953" t="n">
        <v>0.91</v>
      </c>
      <c r="W953" t="n">
        <v>0.06</v>
      </c>
      <c r="X953" t="n">
        <v>0.05</v>
      </c>
      <c r="Y953" t="n">
        <v>1</v>
      </c>
      <c r="Z953" t="n">
        <v>10</v>
      </c>
    </row>
    <row r="954">
      <c r="A954" t="n">
        <v>43</v>
      </c>
      <c r="B954" t="n">
        <v>85</v>
      </c>
      <c r="C954" t="inlineStr">
        <is>
          <t xml:space="preserve">CONCLUIDO	</t>
        </is>
      </c>
      <c r="D954" t="n">
        <v>15.1515</v>
      </c>
      <c r="E954" t="n">
        <v>6.6</v>
      </c>
      <c r="F954" t="n">
        <v>4.09</v>
      </c>
      <c r="G954" t="n">
        <v>61.38</v>
      </c>
      <c r="H954" t="n">
        <v>1.13</v>
      </c>
      <c r="I954" t="n">
        <v>4</v>
      </c>
      <c r="J954" t="n">
        <v>183.74</v>
      </c>
      <c r="K954" t="n">
        <v>51.39</v>
      </c>
      <c r="L954" t="n">
        <v>11.75</v>
      </c>
      <c r="M954" t="n">
        <v>0</v>
      </c>
      <c r="N954" t="n">
        <v>35.6</v>
      </c>
      <c r="O954" t="n">
        <v>22895.85</v>
      </c>
      <c r="P954" t="n">
        <v>40.75</v>
      </c>
      <c r="Q954" t="n">
        <v>203.56</v>
      </c>
      <c r="R954" t="n">
        <v>15.57</v>
      </c>
      <c r="S954" t="n">
        <v>13.05</v>
      </c>
      <c r="T954" t="n">
        <v>968.39</v>
      </c>
      <c r="U954" t="n">
        <v>0.84</v>
      </c>
      <c r="V954" t="n">
        <v>0.91</v>
      </c>
      <c r="W954" t="n">
        <v>0.06</v>
      </c>
      <c r="X954" t="n">
        <v>0.05</v>
      </c>
      <c r="Y954" t="n">
        <v>1</v>
      </c>
      <c r="Z954" t="n">
        <v>10</v>
      </c>
    </row>
    <row r="955">
      <c r="A955" t="n">
        <v>0</v>
      </c>
      <c r="B955" t="n">
        <v>20</v>
      </c>
      <c r="C955" t="inlineStr">
        <is>
          <t xml:space="preserve">CONCLUIDO	</t>
        </is>
      </c>
      <c r="D955" t="n">
        <v>15.7867</v>
      </c>
      <c r="E955" t="n">
        <v>6.33</v>
      </c>
      <c r="F955" t="n">
        <v>4.38</v>
      </c>
      <c r="G955" t="n">
        <v>15.45</v>
      </c>
      <c r="H955" t="n">
        <v>0.34</v>
      </c>
      <c r="I955" t="n">
        <v>17</v>
      </c>
      <c r="J955" t="n">
        <v>51.33</v>
      </c>
      <c r="K955" t="n">
        <v>24.83</v>
      </c>
      <c r="L955" t="n">
        <v>1</v>
      </c>
      <c r="M955" t="n">
        <v>15</v>
      </c>
      <c r="N955" t="n">
        <v>5.51</v>
      </c>
      <c r="O955" t="n">
        <v>6564.78</v>
      </c>
      <c r="P955" t="n">
        <v>21.81</v>
      </c>
      <c r="Q955" t="n">
        <v>203.56</v>
      </c>
      <c r="R955" t="n">
        <v>24.75</v>
      </c>
      <c r="S955" t="n">
        <v>13.05</v>
      </c>
      <c r="T955" t="n">
        <v>5492.61</v>
      </c>
      <c r="U955" t="n">
        <v>0.53</v>
      </c>
      <c r="V955" t="n">
        <v>0.85</v>
      </c>
      <c r="W955" t="n">
        <v>0.08</v>
      </c>
      <c r="X955" t="n">
        <v>0.34</v>
      </c>
      <c r="Y955" t="n">
        <v>1</v>
      </c>
      <c r="Z955" t="n">
        <v>10</v>
      </c>
    </row>
    <row r="956">
      <c r="A956" t="n">
        <v>1</v>
      </c>
      <c r="B956" t="n">
        <v>20</v>
      </c>
      <c r="C956" t="inlineStr">
        <is>
          <t xml:space="preserve">CONCLUIDO	</t>
        </is>
      </c>
      <c r="D956" t="n">
        <v>16.137</v>
      </c>
      <c r="E956" t="n">
        <v>6.2</v>
      </c>
      <c r="F956" t="n">
        <v>4.29</v>
      </c>
      <c r="G956" t="n">
        <v>19.8</v>
      </c>
      <c r="H956" t="n">
        <v>0.42</v>
      </c>
      <c r="I956" t="n">
        <v>13</v>
      </c>
      <c r="J956" t="n">
        <v>51.62</v>
      </c>
      <c r="K956" t="n">
        <v>24.83</v>
      </c>
      <c r="L956" t="n">
        <v>1.25</v>
      </c>
      <c r="M956" t="n">
        <v>11</v>
      </c>
      <c r="N956" t="n">
        <v>5.54</v>
      </c>
      <c r="O956" t="n">
        <v>6599.8</v>
      </c>
      <c r="P956" t="n">
        <v>20.24</v>
      </c>
      <c r="Q956" t="n">
        <v>203.63</v>
      </c>
      <c r="R956" t="n">
        <v>21.87</v>
      </c>
      <c r="S956" t="n">
        <v>13.05</v>
      </c>
      <c r="T956" t="n">
        <v>4072.71</v>
      </c>
      <c r="U956" t="n">
        <v>0.6</v>
      </c>
      <c r="V956" t="n">
        <v>0.87</v>
      </c>
      <c r="W956" t="n">
        <v>0.07000000000000001</v>
      </c>
      <c r="X956" t="n">
        <v>0.25</v>
      </c>
      <c r="Y956" t="n">
        <v>1</v>
      </c>
      <c r="Z956" t="n">
        <v>10</v>
      </c>
    </row>
    <row r="957">
      <c r="A957" t="n">
        <v>2</v>
      </c>
      <c r="B957" t="n">
        <v>20</v>
      </c>
      <c r="C957" t="inlineStr">
        <is>
          <t xml:space="preserve">CONCLUIDO	</t>
        </is>
      </c>
      <c r="D957" t="n">
        <v>16.1841</v>
      </c>
      <c r="E957" t="n">
        <v>6.18</v>
      </c>
      <c r="F957" t="n">
        <v>4.28</v>
      </c>
      <c r="G957" t="n">
        <v>21.42</v>
      </c>
      <c r="H957" t="n">
        <v>0.5</v>
      </c>
      <c r="I957" t="n">
        <v>12</v>
      </c>
      <c r="J957" t="n">
        <v>51.9</v>
      </c>
      <c r="K957" t="n">
        <v>24.83</v>
      </c>
      <c r="L957" t="n">
        <v>1.5</v>
      </c>
      <c r="M957" t="n">
        <v>1</v>
      </c>
      <c r="N957" t="n">
        <v>5.57</v>
      </c>
      <c r="O957" t="n">
        <v>6634.84</v>
      </c>
      <c r="P957" t="n">
        <v>19.89</v>
      </c>
      <c r="Q957" t="n">
        <v>203.58</v>
      </c>
      <c r="R957" t="n">
        <v>21.26</v>
      </c>
      <c r="S957" t="n">
        <v>13.05</v>
      </c>
      <c r="T957" t="n">
        <v>3776.58</v>
      </c>
      <c r="U957" t="n">
        <v>0.61</v>
      </c>
      <c r="V957" t="n">
        <v>0.87</v>
      </c>
      <c r="W957" t="n">
        <v>0.09</v>
      </c>
      <c r="X957" t="n">
        <v>0.24</v>
      </c>
      <c r="Y957" t="n">
        <v>1</v>
      </c>
      <c r="Z957" t="n">
        <v>10</v>
      </c>
    </row>
    <row r="958">
      <c r="A958" t="n">
        <v>3</v>
      </c>
      <c r="B958" t="n">
        <v>20</v>
      </c>
      <c r="C958" t="inlineStr">
        <is>
          <t xml:space="preserve">CONCLUIDO	</t>
        </is>
      </c>
      <c r="D958" t="n">
        <v>16.1732</v>
      </c>
      <c r="E958" t="n">
        <v>6.18</v>
      </c>
      <c r="F958" t="n">
        <v>4.29</v>
      </c>
      <c r="G958" t="n">
        <v>21.44</v>
      </c>
      <c r="H958" t="n">
        <v>0.58</v>
      </c>
      <c r="I958" t="n">
        <v>12</v>
      </c>
      <c r="J958" t="n">
        <v>52.19</v>
      </c>
      <c r="K958" t="n">
        <v>24.83</v>
      </c>
      <c r="L958" t="n">
        <v>1.75</v>
      </c>
      <c r="M958" t="n">
        <v>0</v>
      </c>
      <c r="N958" t="n">
        <v>5.61</v>
      </c>
      <c r="O958" t="n">
        <v>6670.02</v>
      </c>
      <c r="P958" t="n">
        <v>19.99</v>
      </c>
      <c r="Q958" t="n">
        <v>203.56</v>
      </c>
      <c r="R958" t="n">
        <v>21.4</v>
      </c>
      <c r="S958" t="n">
        <v>13.05</v>
      </c>
      <c r="T958" t="n">
        <v>3846.93</v>
      </c>
      <c r="U958" t="n">
        <v>0.61</v>
      </c>
      <c r="V958" t="n">
        <v>0.87</v>
      </c>
      <c r="W958" t="n">
        <v>0.09</v>
      </c>
      <c r="X958" t="n">
        <v>0.25</v>
      </c>
      <c r="Y958" t="n">
        <v>1</v>
      </c>
      <c r="Z958" t="n">
        <v>10</v>
      </c>
    </row>
    <row r="959">
      <c r="A959" t="n">
        <v>0</v>
      </c>
      <c r="B959" t="n">
        <v>120</v>
      </c>
      <c r="C959" t="inlineStr">
        <is>
          <t xml:space="preserve">CONCLUIDO	</t>
        </is>
      </c>
      <c r="D959" t="n">
        <v>9.3409</v>
      </c>
      <c r="E959" t="n">
        <v>10.71</v>
      </c>
      <c r="F959" t="n">
        <v>5.26</v>
      </c>
      <c r="G959" t="n">
        <v>5.26</v>
      </c>
      <c r="H959" t="n">
        <v>0.08</v>
      </c>
      <c r="I959" t="n">
        <v>60</v>
      </c>
      <c r="J959" t="n">
        <v>232.68</v>
      </c>
      <c r="K959" t="n">
        <v>57.72</v>
      </c>
      <c r="L959" t="n">
        <v>1</v>
      </c>
      <c r="M959" t="n">
        <v>58</v>
      </c>
      <c r="N959" t="n">
        <v>53.95</v>
      </c>
      <c r="O959" t="n">
        <v>28931.02</v>
      </c>
      <c r="P959" t="n">
        <v>81.59</v>
      </c>
      <c r="Q959" t="n">
        <v>203.61</v>
      </c>
      <c r="R959" t="n">
        <v>52.25</v>
      </c>
      <c r="S959" t="n">
        <v>13.05</v>
      </c>
      <c r="T959" t="n">
        <v>19031.48</v>
      </c>
      <c r="U959" t="n">
        <v>0.25</v>
      </c>
      <c r="V959" t="n">
        <v>0.71</v>
      </c>
      <c r="W959" t="n">
        <v>0.15</v>
      </c>
      <c r="X959" t="n">
        <v>1.22</v>
      </c>
      <c r="Y959" t="n">
        <v>1</v>
      </c>
      <c r="Z959" t="n">
        <v>10</v>
      </c>
    </row>
    <row r="960">
      <c r="A960" t="n">
        <v>1</v>
      </c>
      <c r="B960" t="n">
        <v>120</v>
      </c>
      <c r="C960" t="inlineStr">
        <is>
          <t xml:space="preserve">CONCLUIDO	</t>
        </is>
      </c>
      <c r="D960" t="n">
        <v>10.3051</v>
      </c>
      <c r="E960" t="n">
        <v>9.699999999999999</v>
      </c>
      <c r="F960" t="n">
        <v>4.95</v>
      </c>
      <c r="G960" t="n">
        <v>6.59</v>
      </c>
      <c r="H960" t="n">
        <v>0.1</v>
      </c>
      <c r="I960" t="n">
        <v>45</v>
      </c>
      <c r="J960" t="n">
        <v>233.1</v>
      </c>
      <c r="K960" t="n">
        <v>57.72</v>
      </c>
      <c r="L960" t="n">
        <v>1.25</v>
      </c>
      <c r="M960" t="n">
        <v>43</v>
      </c>
      <c r="N960" t="n">
        <v>54.13</v>
      </c>
      <c r="O960" t="n">
        <v>28983.75</v>
      </c>
      <c r="P960" t="n">
        <v>76.45</v>
      </c>
      <c r="Q960" t="n">
        <v>203.64</v>
      </c>
      <c r="R960" t="n">
        <v>42.25</v>
      </c>
      <c r="S960" t="n">
        <v>13.05</v>
      </c>
      <c r="T960" t="n">
        <v>14106.55</v>
      </c>
      <c r="U960" t="n">
        <v>0.31</v>
      </c>
      <c r="V960" t="n">
        <v>0.76</v>
      </c>
      <c r="W960" t="n">
        <v>0.13</v>
      </c>
      <c r="X960" t="n">
        <v>0.9</v>
      </c>
      <c r="Y960" t="n">
        <v>1</v>
      </c>
      <c r="Z960" t="n">
        <v>10</v>
      </c>
    </row>
    <row r="961">
      <c r="A961" t="n">
        <v>2</v>
      </c>
      <c r="B961" t="n">
        <v>120</v>
      </c>
      <c r="C961" t="inlineStr">
        <is>
          <t xml:space="preserve">CONCLUIDO	</t>
        </is>
      </c>
      <c r="D961" t="n">
        <v>10.8906</v>
      </c>
      <c r="E961" t="n">
        <v>9.18</v>
      </c>
      <c r="F961" t="n">
        <v>4.79</v>
      </c>
      <c r="G961" t="n">
        <v>7.76</v>
      </c>
      <c r="H961" t="n">
        <v>0.11</v>
      </c>
      <c r="I961" t="n">
        <v>37</v>
      </c>
      <c r="J961" t="n">
        <v>233.53</v>
      </c>
      <c r="K961" t="n">
        <v>57.72</v>
      </c>
      <c r="L961" t="n">
        <v>1.5</v>
      </c>
      <c r="M961" t="n">
        <v>35</v>
      </c>
      <c r="N961" t="n">
        <v>54.31</v>
      </c>
      <c r="O961" t="n">
        <v>29036.54</v>
      </c>
      <c r="P961" t="n">
        <v>73.81</v>
      </c>
      <c r="Q961" t="n">
        <v>203.6</v>
      </c>
      <c r="R961" t="n">
        <v>37.49</v>
      </c>
      <c r="S961" t="n">
        <v>13.05</v>
      </c>
      <c r="T961" t="n">
        <v>11763.46</v>
      </c>
      <c r="U961" t="n">
        <v>0.35</v>
      </c>
      <c r="V961" t="n">
        <v>0.78</v>
      </c>
      <c r="W961" t="n">
        <v>0.11</v>
      </c>
      <c r="X961" t="n">
        <v>0.75</v>
      </c>
      <c r="Y961" t="n">
        <v>1</v>
      </c>
      <c r="Z961" t="n">
        <v>10</v>
      </c>
    </row>
    <row r="962">
      <c r="A962" t="n">
        <v>3</v>
      </c>
      <c r="B962" t="n">
        <v>120</v>
      </c>
      <c r="C962" t="inlineStr">
        <is>
          <t xml:space="preserve">CONCLUIDO	</t>
        </is>
      </c>
      <c r="D962" t="n">
        <v>11.4007</v>
      </c>
      <c r="E962" t="n">
        <v>8.77</v>
      </c>
      <c r="F962" t="n">
        <v>4.65</v>
      </c>
      <c r="G962" t="n">
        <v>9</v>
      </c>
      <c r="H962" t="n">
        <v>0.13</v>
      </c>
      <c r="I962" t="n">
        <v>31</v>
      </c>
      <c r="J962" t="n">
        <v>233.96</v>
      </c>
      <c r="K962" t="n">
        <v>57.72</v>
      </c>
      <c r="L962" t="n">
        <v>1.75</v>
      </c>
      <c r="M962" t="n">
        <v>29</v>
      </c>
      <c r="N962" t="n">
        <v>54.49</v>
      </c>
      <c r="O962" t="n">
        <v>29089.39</v>
      </c>
      <c r="P962" t="n">
        <v>71.54000000000001</v>
      </c>
      <c r="Q962" t="n">
        <v>203.56</v>
      </c>
      <c r="R962" t="n">
        <v>33.05</v>
      </c>
      <c r="S962" t="n">
        <v>13.05</v>
      </c>
      <c r="T962" t="n">
        <v>9574.370000000001</v>
      </c>
      <c r="U962" t="n">
        <v>0.39</v>
      </c>
      <c r="V962" t="n">
        <v>0.8</v>
      </c>
      <c r="W962" t="n">
        <v>0.1</v>
      </c>
      <c r="X962" t="n">
        <v>0.61</v>
      </c>
      <c r="Y962" t="n">
        <v>1</v>
      </c>
      <c r="Z962" t="n">
        <v>10</v>
      </c>
    </row>
    <row r="963">
      <c r="A963" t="n">
        <v>4</v>
      </c>
      <c r="B963" t="n">
        <v>120</v>
      </c>
      <c r="C963" t="inlineStr">
        <is>
          <t xml:space="preserve">CONCLUIDO	</t>
        </is>
      </c>
      <c r="D963" t="n">
        <v>11.8554</v>
      </c>
      <c r="E963" t="n">
        <v>8.44</v>
      </c>
      <c r="F963" t="n">
        <v>4.54</v>
      </c>
      <c r="G963" t="n">
        <v>10.48</v>
      </c>
      <c r="H963" t="n">
        <v>0.15</v>
      </c>
      <c r="I963" t="n">
        <v>26</v>
      </c>
      <c r="J963" t="n">
        <v>234.39</v>
      </c>
      <c r="K963" t="n">
        <v>57.72</v>
      </c>
      <c r="L963" t="n">
        <v>2</v>
      </c>
      <c r="M963" t="n">
        <v>24</v>
      </c>
      <c r="N963" t="n">
        <v>54.67</v>
      </c>
      <c r="O963" t="n">
        <v>29142.31</v>
      </c>
      <c r="P963" t="n">
        <v>69.73999999999999</v>
      </c>
      <c r="Q963" t="n">
        <v>203.59</v>
      </c>
      <c r="R963" t="n">
        <v>29.66</v>
      </c>
      <c r="S963" t="n">
        <v>13.05</v>
      </c>
      <c r="T963" t="n">
        <v>7904.23</v>
      </c>
      <c r="U963" t="n">
        <v>0.44</v>
      </c>
      <c r="V963" t="n">
        <v>0.82</v>
      </c>
      <c r="W963" t="n">
        <v>0.09</v>
      </c>
      <c r="X963" t="n">
        <v>0.5</v>
      </c>
      <c r="Y963" t="n">
        <v>1</v>
      </c>
      <c r="Z963" t="n">
        <v>10</v>
      </c>
    </row>
    <row r="964">
      <c r="A964" t="n">
        <v>5</v>
      </c>
      <c r="B964" t="n">
        <v>120</v>
      </c>
      <c r="C964" t="inlineStr">
        <is>
          <t xml:space="preserve">CONCLUIDO	</t>
        </is>
      </c>
      <c r="D964" t="n">
        <v>12.1437</v>
      </c>
      <c r="E964" t="n">
        <v>8.23</v>
      </c>
      <c r="F964" t="n">
        <v>4.48</v>
      </c>
      <c r="G964" t="n">
        <v>11.68</v>
      </c>
      <c r="H964" t="n">
        <v>0.17</v>
      </c>
      <c r="I964" t="n">
        <v>23</v>
      </c>
      <c r="J964" t="n">
        <v>234.82</v>
      </c>
      <c r="K964" t="n">
        <v>57.72</v>
      </c>
      <c r="L964" t="n">
        <v>2.25</v>
      </c>
      <c r="M964" t="n">
        <v>21</v>
      </c>
      <c r="N964" t="n">
        <v>54.85</v>
      </c>
      <c r="O964" t="n">
        <v>29195.29</v>
      </c>
      <c r="P964" t="n">
        <v>68.59999999999999</v>
      </c>
      <c r="Q964" t="n">
        <v>203.56</v>
      </c>
      <c r="R964" t="n">
        <v>27.62</v>
      </c>
      <c r="S964" t="n">
        <v>13.05</v>
      </c>
      <c r="T964" t="n">
        <v>6901.46</v>
      </c>
      <c r="U964" t="n">
        <v>0.47</v>
      </c>
      <c r="V964" t="n">
        <v>0.83</v>
      </c>
      <c r="W964" t="n">
        <v>0.09</v>
      </c>
      <c r="X964" t="n">
        <v>0.44</v>
      </c>
      <c r="Y964" t="n">
        <v>1</v>
      </c>
      <c r="Z964" t="n">
        <v>10</v>
      </c>
    </row>
    <row r="965">
      <c r="A965" t="n">
        <v>6</v>
      </c>
      <c r="B965" t="n">
        <v>120</v>
      </c>
      <c r="C965" t="inlineStr">
        <is>
          <t xml:space="preserve">CONCLUIDO	</t>
        </is>
      </c>
      <c r="D965" t="n">
        <v>12.3575</v>
      </c>
      <c r="E965" t="n">
        <v>8.09</v>
      </c>
      <c r="F965" t="n">
        <v>4.43</v>
      </c>
      <c r="G965" t="n">
        <v>12.65</v>
      </c>
      <c r="H965" t="n">
        <v>0.19</v>
      </c>
      <c r="I965" t="n">
        <v>21</v>
      </c>
      <c r="J965" t="n">
        <v>235.25</v>
      </c>
      <c r="K965" t="n">
        <v>57.72</v>
      </c>
      <c r="L965" t="n">
        <v>2.5</v>
      </c>
      <c r="M965" t="n">
        <v>19</v>
      </c>
      <c r="N965" t="n">
        <v>55.03</v>
      </c>
      <c r="O965" t="n">
        <v>29248.33</v>
      </c>
      <c r="P965" t="n">
        <v>67.66</v>
      </c>
      <c r="Q965" t="n">
        <v>203.56</v>
      </c>
      <c r="R965" t="n">
        <v>25.93</v>
      </c>
      <c r="S965" t="n">
        <v>13.05</v>
      </c>
      <c r="T965" t="n">
        <v>6067.25</v>
      </c>
      <c r="U965" t="n">
        <v>0.5</v>
      </c>
      <c r="V965" t="n">
        <v>0.84</v>
      </c>
      <c r="W965" t="n">
        <v>0.09</v>
      </c>
      <c r="X965" t="n">
        <v>0.39</v>
      </c>
      <c r="Y965" t="n">
        <v>1</v>
      </c>
      <c r="Z965" t="n">
        <v>10</v>
      </c>
    </row>
    <row r="966">
      <c r="A966" t="n">
        <v>7</v>
      </c>
      <c r="B966" t="n">
        <v>120</v>
      </c>
      <c r="C966" t="inlineStr">
        <is>
          <t xml:space="preserve">CONCLUIDO	</t>
        </is>
      </c>
      <c r="D966" t="n">
        <v>12.6511</v>
      </c>
      <c r="E966" t="n">
        <v>7.9</v>
      </c>
      <c r="F966" t="n">
        <v>4.33</v>
      </c>
      <c r="G966" t="n">
        <v>13.67</v>
      </c>
      <c r="H966" t="n">
        <v>0.21</v>
      </c>
      <c r="I966" t="n">
        <v>19</v>
      </c>
      <c r="J966" t="n">
        <v>235.68</v>
      </c>
      <c r="K966" t="n">
        <v>57.72</v>
      </c>
      <c r="L966" t="n">
        <v>2.75</v>
      </c>
      <c r="M966" t="n">
        <v>17</v>
      </c>
      <c r="N966" t="n">
        <v>55.21</v>
      </c>
      <c r="O966" t="n">
        <v>29301.44</v>
      </c>
      <c r="P966" t="n">
        <v>65.98</v>
      </c>
      <c r="Q966" t="n">
        <v>203.58</v>
      </c>
      <c r="R966" t="n">
        <v>22.98</v>
      </c>
      <c r="S966" t="n">
        <v>13.05</v>
      </c>
      <c r="T966" t="n">
        <v>4602.35</v>
      </c>
      <c r="U966" t="n">
        <v>0.57</v>
      </c>
      <c r="V966" t="n">
        <v>0.86</v>
      </c>
      <c r="W966" t="n">
        <v>0.08</v>
      </c>
      <c r="X966" t="n">
        <v>0.29</v>
      </c>
      <c r="Y966" t="n">
        <v>1</v>
      </c>
      <c r="Z966" t="n">
        <v>10</v>
      </c>
    </row>
    <row r="967">
      <c r="A967" t="n">
        <v>8</v>
      </c>
      <c r="B967" t="n">
        <v>120</v>
      </c>
      <c r="C967" t="inlineStr">
        <is>
          <t xml:space="preserve">CONCLUIDO	</t>
        </is>
      </c>
      <c r="D967" t="n">
        <v>12.7285</v>
      </c>
      <c r="E967" t="n">
        <v>7.86</v>
      </c>
      <c r="F967" t="n">
        <v>4.37</v>
      </c>
      <c r="G967" t="n">
        <v>15.43</v>
      </c>
      <c r="H967" t="n">
        <v>0.23</v>
      </c>
      <c r="I967" t="n">
        <v>17</v>
      </c>
      <c r="J967" t="n">
        <v>236.11</v>
      </c>
      <c r="K967" t="n">
        <v>57.72</v>
      </c>
      <c r="L967" t="n">
        <v>3</v>
      </c>
      <c r="M967" t="n">
        <v>15</v>
      </c>
      <c r="N967" t="n">
        <v>55.39</v>
      </c>
      <c r="O967" t="n">
        <v>29354.61</v>
      </c>
      <c r="P967" t="n">
        <v>66.5</v>
      </c>
      <c r="Q967" t="n">
        <v>203.56</v>
      </c>
      <c r="R967" t="n">
        <v>24.45</v>
      </c>
      <c r="S967" t="n">
        <v>13.05</v>
      </c>
      <c r="T967" t="n">
        <v>5344.45</v>
      </c>
      <c r="U967" t="n">
        <v>0.53</v>
      </c>
      <c r="V967" t="n">
        <v>0.85</v>
      </c>
      <c r="W967" t="n">
        <v>0.08</v>
      </c>
      <c r="X967" t="n">
        <v>0.33</v>
      </c>
      <c r="Y967" t="n">
        <v>1</v>
      </c>
      <c r="Z967" t="n">
        <v>10</v>
      </c>
    </row>
    <row r="968">
      <c r="A968" t="n">
        <v>9</v>
      </c>
      <c r="B968" t="n">
        <v>120</v>
      </c>
      <c r="C968" t="inlineStr">
        <is>
          <t xml:space="preserve">CONCLUIDO	</t>
        </is>
      </c>
      <c r="D968" t="n">
        <v>12.8383</v>
      </c>
      <c r="E968" t="n">
        <v>7.79</v>
      </c>
      <c r="F968" t="n">
        <v>4.35</v>
      </c>
      <c r="G968" t="n">
        <v>16.32</v>
      </c>
      <c r="H968" t="n">
        <v>0.24</v>
      </c>
      <c r="I968" t="n">
        <v>16</v>
      </c>
      <c r="J968" t="n">
        <v>236.54</v>
      </c>
      <c r="K968" t="n">
        <v>57.72</v>
      </c>
      <c r="L968" t="n">
        <v>3.25</v>
      </c>
      <c r="M968" t="n">
        <v>14</v>
      </c>
      <c r="N968" t="n">
        <v>55.57</v>
      </c>
      <c r="O968" t="n">
        <v>29407.85</v>
      </c>
      <c r="P968" t="n">
        <v>66.04000000000001</v>
      </c>
      <c r="Q968" t="n">
        <v>203.65</v>
      </c>
      <c r="R968" t="n">
        <v>23.79</v>
      </c>
      <c r="S968" t="n">
        <v>13.05</v>
      </c>
      <c r="T968" t="n">
        <v>5020.13</v>
      </c>
      <c r="U968" t="n">
        <v>0.55</v>
      </c>
      <c r="V968" t="n">
        <v>0.86</v>
      </c>
      <c r="W968" t="n">
        <v>0.08</v>
      </c>
      <c r="X968" t="n">
        <v>0.31</v>
      </c>
      <c r="Y968" t="n">
        <v>1</v>
      </c>
      <c r="Z968" t="n">
        <v>10</v>
      </c>
    </row>
    <row r="969">
      <c r="A969" t="n">
        <v>10</v>
      </c>
      <c r="B969" t="n">
        <v>120</v>
      </c>
      <c r="C969" t="inlineStr">
        <is>
          <t xml:space="preserve">CONCLUIDO	</t>
        </is>
      </c>
      <c r="D969" t="n">
        <v>12.9464</v>
      </c>
      <c r="E969" t="n">
        <v>7.72</v>
      </c>
      <c r="F969" t="n">
        <v>4.33</v>
      </c>
      <c r="G969" t="n">
        <v>17.33</v>
      </c>
      <c r="H969" t="n">
        <v>0.26</v>
      </c>
      <c r="I969" t="n">
        <v>15</v>
      </c>
      <c r="J969" t="n">
        <v>236.98</v>
      </c>
      <c r="K969" t="n">
        <v>57.72</v>
      </c>
      <c r="L969" t="n">
        <v>3.5</v>
      </c>
      <c r="M969" t="n">
        <v>13</v>
      </c>
      <c r="N969" t="n">
        <v>55.75</v>
      </c>
      <c r="O969" t="n">
        <v>29461.15</v>
      </c>
      <c r="P969" t="n">
        <v>65.65000000000001</v>
      </c>
      <c r="Q969" t="n">
        <v>203.57</v>
      </c>
      <c r="R969" t="n">
        <v>23.19</v>
      </c>
      <c r="S969" t="n">
        <v>13.05</v>
      </c>
      <c r="T969" t="n">
        <v>4723.47</v>
      </c>
      <c r="U969" t="n">
        <v>0.5600000000000001</v>
      </c>
      <c r="V969" t="n">
        <v>0.86</v>
      </c>
      <c r="W969" t="n">
        <v>0.08</v>
      </c>
      <c r="X969" t="n">
        <v>0.29</v>
      </c>
      <c r="Y969" t="n">
        <v>1</v>
      </c>
      <c r="Z969" t="n">
        <v>10</v>
      </c>
    </row>
    <row r="970">
      <c r="A970" t="n">
        <v>11</v>
      </c>
      <c r="B970" t="n">
        <v>120</v>
      </c>
      <c r="C970" t="inlineStr">
        <is>
          <t xml:space="preserve">CONCLUIDO	</t>
        </is>
      </c>
      <c r="D970" t="n">
        <v>13.0624</v>
      </c>
      <c r="E970" t="n">
        <v>7.66</v>
      </c>
      <c r="F970" t="n">
        <v>4.31</v>
      </c>
      <c r="G970" t="n">
        <v>18.47</v>
      </c>
      <c r="H970" t="n">
        <v>0.28</v>
      </c>
      <c r="I970" t="n">
        <v>14</v>
      </c>
      <c r="J970" t="n">
        <v>237.41</v>
      </c>
      <c r="K970" t="n">
        <v>57.72</v>
      </c>
      <c r="L970" t="n">
        <v>3.75</v>
      </c>
      <c r="M970" t="n">
        <v>12</v>
      </c>
      <c r="N970" t="n">
        <v>55.93</v>
      </c>
      <c r="O970" t="n">
        <v>29514.51</v>
      </c>
      <c r="P970" t="n">
        <v>65.19</v>
      </c>
      <c r="Q970" t="n">
        <v>203.58</v>
      </c>
      <c r="R970" t="n">
        <v>22.46</v>
      </c>
      <c r="S970" t="n">
        <v>13.05</v>
      </c>
      <c r="T970" t="n">
        <v>4367.2</v>
      </c>
      <c r="U970" t="n">
        <v>0.58</v>
      </c>
      <c r="V970" t="n">
        <v>0.87</v>
      </c>
      <c r="W970" t="n">
        <v>0.07000000000000001</v>
      </c>
      <c r="X970" t="n">
        <v>0.27</v>
      </c>
      <c r="Y970" t="n">
        <v>1</v>
      </c>
      <c r="Z970" t="n">
        <v>10</v>
      </c>
    </row>
    <row r="971">
      <c r="A971" t="n">
        <v>12</v>
      </c>
      <c r="B971" t="n">
        <v>120</v>
      </c>
      <c r="C971" t="inlineStr">
        <is>
          <t xml:space="preserve">CONCLUIDO	</t>
        </is>
      </c>
      <c r="D971" t="n">
        <v>13.1796</v>
      </c>
      <c r="E971" t="n">
        <v>7.59</v>
      </c>
      <c r="F971" t="n">
        <v>4.29</v>
      </c>
      <c r="G971" t="n">
        <v>19.78</v>
      </c>
      <c r="H971" t="n">
        <v>0.3</v>
      </c>
      <c r="I971" t="n">
        <v>13</v>
      </c>
      <c r="J971" t="n">
        <v>237.84</v>
      </c>
      <c r="K971" t="n">
        <v>57.72</v>
      </c>
      <c r="L971" t="n">
        <v>4</v>
      </c>
      <c r="M971" t="n">
        <v>11</v>
      </c>
      <c r="N971" t="n">
        <v>56.12</v>
      </c>
      <c r="O971" t="n">
        <v>29567.95</v>
      </c>
      <c r="P971" t="n">
        <v>64.59</v>
      </c>
      <c r="Q971" t="n">
        <v>203.57</v>
      </c>
      <c r="R971" t="n">
        <v>21.83</v>
      </c>
      <c r="S971" t="n">
        <v>13.05</v>
      </c>
      <c r="T971" t="n">
        <v>4056</v>
      </c>
      <c r="U971" t="n">
        <v>0.6</v>
      </c>
      <c r="V971" t="n">
        <v>0.87</v>
      </c>
      <c r="W971" t="n">
        <v>0.07000000000000001</v>
      </c>
      <c r="X971" t="n">
        <v>0.25</v>
      </c>
      <c r="Y971" t="n">
        <v>1</v>
      </c>
      <c r="Z971" t="n">
        <v>10</v>
      </c>
    </row>
    <row r="972">
      <c r="A972" t="n">
        <v>13</v>
      </c>
      <c r="B972" t="n">
        <v>120</v>
      </c>
      <c r="C972" t="inlineStr">
        <is>
          <t xml:space="preserve">CONCLUIDO	</t>
        </is>
      </c>
      <c r="D972" t="n">
        <v>13.3116</v>
      </c>
      <c r="E972" t="n">
        <v>7.51</v>
      </c>
      <c r="F972" t="n">
        <v>4.26</v>
      </c>
      <c r="G972" t="n">
        <v>21.28</v>
      </c>
      <c r="H972" t="n">
        <v>0.32</v>
      </c>
      <c r="I972" t="n">
        <v>12</v>
      </c>
      <c r="J972" t="n">
        <v>238.28</v>
      </c>
      <c r="K972" t="n">
        <v>57.72</v>
      </c>
      <c r="L972" t="n">
        <v>4.25</v>
      </c>
      <c r="M972" t="n">
        <v>10</v>
      </c>
      <c r="N972" t="n">
        <v>56.3</v>
      </c>
      <c r="O972" t="n">
        <v>29621.44</v>
      </c>
      <c r="P972" t="n">
        <v>64.06999999999999</v>
      </c>
      <c r="Q972" t="n">
        <v>203.56</v>
      </c>
      <c r="R972" t="n">
        <v>20.75</v>
      </c>
      <c r="S972" t="n">
        <v>13.05</v>
      </c>
      <c r="T972" t="n">
        <v>3521.96</v>
      </c>
      <c r="U972" t="n">
        <v>0.63</v>
      </c>
      <c r="V972" t="n">
        <v>0.88</v>
      </c>
      <c r="W972" t="n">
        <v>0.07000000000000001</v>
      </c>
      <c r="X972" t="n">
        <v>0.22</v>
      </c>
      <c r="Y972" t="n">
        <v>1</v>
      </c>
      <c r="Z972" t="n">
        <v>10</v>
      </c>
    </row>
    <row r="973">
      <c r="A973" t="n">
        <v>14</v>
      </c>
      <c r="B973" t="n">
        <v>120</v>
      </c>
      <c r="C973" t="inlineStr">
        <is>
          <t xml:space="preserve">CONCLUIDO	</t>
        </is>
      </c>
      <c r="D973" t="n">
        <v>13.2974</v>
      </c>
      <c r="E973" t="n">
        <v>7.52</v>
      </c>
      <c r="F973" t="n">
        <v>4.26</v>
      </c>
      <c r="G973" t="n">
        <v>21.32</v>
      </c>
      <c r="H973" t="n">
        <v>0.34</v>
      </c>
      <c r="I973" t="n">
        <v>12</v>
      </c>
      <c r="J973" t="n">
        <v>238.71</v>
      </c>
      <c r="K973" t="n">
        <v>57.72</v>
      </c>
      <c r="L973" t="n">
        <v>4.5</v>
      </c>
      <c r="M973" t="n">
        <v>10</v>
      </c>
      <c r="N973" t="n">
        <v>56.49</v>
      </c>
      <c r="O973" t="n">
        <v>29675.01</v>
      </c>
      <c r="P973" t="n">
        <v>64.06</v>
      </c>
      <c r="Q973" t="n">
        <v>203.56</v>
      </c>
      <c r="R973" t="n">
        <v>21.1</v>
      </c>
      <c r="S973" t="n">
        <v>13.05</v>
      </c>
      <c r="T973" t="n">
        <v>3697.03</v>
      </c>
      <c r="U973" t="n">
        <v>0.62</v>
      </c>
      <c r="V973" t="n">
        <v>0.88</v>
      </c>
      <c r="W973" t="n">
        <v>0.07000000000000001</v>
      </c>
      <c r="X973" t="n">
        <v>0.22</v>
      </c>
      <c r="Y973" t="n">
        <v>1</v>
      </c>
      <c r="Z973" t="n">
        <v>10</v>
      </c>
    </row>
    <row r="974">
      <c r="A974" t="n">
        <v>15</v>
      </c>
      <c r="B974" t="n">
        <v>120</v>
      </c>
      <c r="C974" t="inlineStr">
        <is>
          <t xml:space="preserve">CONCLUIDO	</t>
        </is>
      </c>
      <c r="D974" t="n">
        <v>13.4283</v>
      </c>
      <c r="E974" t="n">
        <v>7.45</v>
      </c>
      <c r="F974" t="n">
        <v>4.24</v>
      </c>
      <c r="G974" t="n">
        <v>23.11</v>
      </c>
      <c r="H974" t="n">
        <v>0.35</v>
      </c>
      <c r="I974" t="n">
        <v>11</v>
      </c>
      <c r="J974" t="n">
        <v>239.14</v>
      </c>
      <c r="K974" t="n">
        <v>57.72</v>
      </c>
      <c r="L974" t="n">
        <v>4.75</v>
      </c>
      <c r="M974" t="n">
        <v>9</v>
      </c>
      <c r="N974" t="n">
        <v>56.67</v>
      </c>
      <c r="O974" t="n">
        <v>29728.63</v>
      </c>
      <c r="P974" t="n">
        <v>63.52</v>
      </c>
      <c r="Q974" t="n">
        <v>203.59</v>
      </c>
      <c r="R974" t="n">
        <v>20.15</v>
      </c>
      <c r="S974" t="n">
        <v>13.05</v>
      </c>
      <c r="T974" t="n">
        <v>3226.87</v>
      </c>
      <c r="U974" t="n">
        <v>0.65</v>
      </c>
      <c r="V974" t="n">
        <v>0.88</v>
      </c>
      <c r="W974" t="n">
        <v>0.07000000000000001</v>
      </c>
      <c r="X974" t="n">
        <v>0.2</v>
      </c>
      <c r="Y974" t="n">
        <v>1</v>
      </c>
      <c r="Z974" t="n">
        <v>10</v>
      </c>
    </row>
    <row r="975">
      <c r="A975" t="n">
        <v>16</v>
      </c>
      <c r="B975" t="n">
        <v>120</v>
      </c>
      <c r="C975" t="inlineStr">
        <is>
          <t xml:space="preserve">CONCLUIDO	</t>
        </is>
      </c>
      <c r="D975" t="n">
        <v>13.5665</v>
      </c>
      <c r="E975" t="n">
        <v>7.37</v>
      </c>
      <c r="F975" t="n">
        <v>4.21</v>
      </c>
      <c r="G975" t="n">
        <v>25.24</v>
      </c>
      <c r="H975" t="n">
        <v>0.37</v>
      </c>
      <c r="I975" t="n">
        <v>10</v>
      </c>
      <c r="J975" t="n">
        <v>239.58</v>
      </c>
      <c r="K975" t="n">
        <v>57.72</v>
      </c>
      <c r="L975" t="n">
        <v>5</v>
      </c>
      <c r="M975" t="n">
        <v>8</v>
      </c>
      <c r="N975" t="n">
        <v>56.86</v>
      </c>
      <c r="O975" t="n">
        <v>29782.33</v>
      </c>
      <c r="P975" t="n">
        <v>62.89</v>
      </c>
      <c r="Q975" t="n">
        <v>203.61</v>
      </c>
      <c r="R975" t="n">
        <v>19.06</v>
      </c>
      <c r="S975" t="n">
        <v>13.05</v>
      </c>
      <c r="T975" t="n">
        <v>2682.55</v>
      </c>
      <c r="U975" t="n">
        <v>0.68</v>
      </c>
      <c r="V975" t="n">
        <v>0.89</v>
      </c>
      <c r="W975" t="n">
        <v>0.07000000000000001</v>
      </c>
      <c r="X975" t="n">
        <v>0.17</v>
      </c>
      <c r="Y975" t="n">
        <v>1</v>
      </c>
      <c r="Z975" t="n">
        <v>10</v>
      </c>
    </row>
    <row r="976">
      <c r="A976" t="n">
        <v>17</v>
      </c>
      <c r="B976" t="n">
        <v>120</v>
      </c>
      <c r="C976" t="inlineStr">
        <is>
          <t xml:space="preserve">CONCLUIDO	</t>
        </is>
      </c>
      <c r="D976" t="n">
        <v>13.6137</v>
      </c>
      <c r="E976" t="n">
        <v>7.35</v>
      </c>
      <c r="F976" t="n">
        <v>4.18</v>
      </c>
      <c r="G976" t="n">
        <v>25.09</v>
      </c>
      <c r="H976" t="n">
        <v>0.39</v>
      </c>
      <c r="I976" t="n">
        <v>10</v>
      </c>
      <c r="J976" t="n">
        <v>240.02</v>
      </c>
      <c r="K976" t="n">
        <v>57.72</v>
      </c>
      <c r="L976" t="n">
        <v>5.25</v>
      </c>
      <c r="M976" t="n">
        <v>8</v>
      </c>
      <c r="N976" t="n">
        <v>57.04</v>
      </c>
      <c r="O976" t="n">
        <v>29836.09</v>
      </c>
      <c r="P976" t="n">
        <v>62.37</v>
      </c>
      <c r="Q976" t="n">
        <v>203.57</v>
      </c>
      <c r="R976" t="n">
        <v>18.41</v>
      </c>
      <c r="S976" t="n">
        <v>13.05</v>
      </c>
      <c r="T976" t="n">
        <v>2362.35</v>
      </c>
      <c r="U976" t="n">
        <v>0.71</v>
      </c>
      <c r="V976" t="n">
        <v>0.89</v>
      </c>
      <c r="W976" t="n">
        <v>0.06</v>
      </c>
      <c r="X976" t="n">
        <v>0.14</v>
      </c>
      <c r="Y976" t="n">
        <v>1</v>
      </c>
      <c r="Z976" t="n">
        <v>10</v>
      </c>
    </row>
    <row r="977">
      <c r="A977" t="n">
        <v>18</v>
      </c>
      <c r="B977" t="n">
        <v>120</v>
      </c>
      <c r="C977" t="inlineStr">
        <is>
          <t xml:space="preserve">CONCLUIDO	</t>
        </is>
      </c>
      <c r="D977" t="n">
        <v>13.4912</v>
      </c>
      <c r="E977" t="n">
        <v>7.41</v>
      </c>
      <c r="F977" t="n">
        <v>4.25</v>
      </c>
      <c r="G977" t="n">
        <v>25.49</v>
      </c>
      <c r="H977" t="n">
        <v>0.41</v>
      </c>
      <c r="I977" t="n">
        <v>10</v>
      </c>
      <c r="J977" t="n">
        <v>240.45</v>
      </c>
      <c r="K977" t="n">
        <v>57.72</v>
      </c>
      <c r="L977" t="n">
        <v>5.5</v>
      </c>
      <c r="M977" t="n">
        <v>8</v>
      </c>
      <c r="N977" t="n">
        <v>57.23</v>
      </c>
      <c r="O977" t="n">
        <v>29890.04</v>
      </c>
      <c r="P977" t="n">
        <v>63.23</v>
      </c>
      <c r="Q977" t="n">
        <v>203.59</v>
      </c>
      <c r="R977" t="n">
        <v>20.57</v>
      </c>
      <c r="S977" t="n">
        <v>13.05</v>
      </c>
      <c r="T977" t="n">
        <v>3440.3</v>
      </c>
      <c r="U977" t="n">
        <v>0.63</v>
      </c>
      <c r="V977" t="n">
        <v>0.88</v>
      </c>
      <c r="W977" t="n">
        <v>0.07000000000000001</v>
      </c>
      <c r="X977" t="n">
        <v>0.21</v>
      </c>
      <c r="Y977" t="n">
        <v>1</v>
      </c>
      <c r="Z977" t="n">
        <v>10</v>
      </c>
    </row>
    <row r="978">
      <c r="A978" t="n">
        <v>19</v>
      </c>
      <c r="B978" t="n">
        <v>120</v>
      </c>
      <c r="C978" t="inlineStr">
        <is>
          <t xml:space="preserve">CONCLUIDO	</t>
        </is>
      </c>
      <c r="D978" t="n">
        <v>13.6602</v>
      </c>
      <c r="E978" t="n">
        <v>7.32</v>
      </c>
      <c r="F978" t="n">
        <v>4.2</v>
      </c>
      <c r="G978" t="n">
        <v>28.01</v>
      </c>
      <c r="H978" t="n">
        <v>0.42</v>
      </c>
      <c r="I978" t="n">
        <v>9</v>
      </c>
      <c r="J978" t="n">
        <v>240.89</v>
      </c>
      <c r="K978" t="n">
        <v>57.72</v>
      </c>
      <c r="L978" t="n">
        <v>5.75</v>
      </c>
      <c r="M978" t="n">
        <v>7</v>
      </c>
      <c r="N978" t="n">
        <v>57.42</v>
      </c>
      <c r="O978" t="n">
        <v>29943.94</v>
      </c>
      <c r="P978" t="n">
        <v>62.38</v>
      </c>
      <c r="Q978" t="n">
        <v>203.58</v>
      </c>
      <c r="R978" t="n">
        <v>19.14</v>
      </c>
      <c r="S978" t="n">
        <v>13.05</v>
      </c>
      <c r="T978" t="n">
        <v>2731.37</v>
      </c>
      <c r="U978" t="n">
        <v>0.68</v>
      </c>
      <c r="V978" t="n">
        <v>0.89</v>
      </c>
      <c r="W978" t="n">
        <v>0.07000000000000001</v>
      </c>
      <c r="X978" t="n">
        <v>0.16</v>
      </c>
      <c r="Y978" t="n">
        <v>1</v>
      </c>
      <c r="Z978" t="n">
        <v>10</v>
      </c>
    </row>
    <row r="979">
      <c r="A979" t="n">
        <v>20</v>
      </c>
      <c r="B979" t="n">
        <v>120</v>
      </c>
      <c r="C979" t="inlineStr">
        <is>
          <t xml:space="preserve">CONCLUIDO	</t>
        </is>
      </c>
      <c r="D979" t="n">
        <v>13.6591</v>
      </c>
      <c r="E979" t="n">
        <v>7.32</v>
      </c>
      <c r="F979" t="n">
        <v>4.2</v>
      </c>
      <c r="G979" t="n">
        <v>28.01</v>
      </c>
      <c r="H979" t="n">
        <v>0.44</v>
      </c>
      <c r="I979" t="n">
        <v>9</v>
      </c>
      <c r="J979" t="n">
        <v>241.33</v>
      </c>
      <c r="K979" t="n">
        <v>57.72</v>
      </c>
      <c r="L979" t="n">
        <v>6</v>
      </c>
      <c r="M979" t="n">
        <v>7</v>
      </c>
      <c r="N979" t="n">
        <v>57.6</v>
      </c>
      <c r="O979" t="n">
        <v>29997.9</v>
      </c>
      <c r="P979" t="n">
        <v>62.39</v>
      </c>
      <c r="Q979" t="n">
        <v>203.6</v>
      </c>
      <c r="R979" t="n">
        <v>19.06</v>
      </c>
      <c r="S979" t="n">
        <v>13.05</v>
      </c>
      <c r="T979" t="n">
        <v>2689.05</v>
      </c>
      <c r="U979" t="n">
        <v>0.68</v>
      </c>
      <c r="V979" t="n">
        <v>0.89</v>
      </c>
      <c r="W979" t="n">
        <v>0.07000000000000001</v>
      </c>
      <c r="X979" t="n">
        <v>0.16</v>
      </c>
      <c r="Y979" t="n">
        <v>1</v>
      </c>
      <c r="Z979" t="n">
        <v>10</v>
      </c>
    </row>
    <row r="980">
      <c r="A980" t="n">
        <v>21</v>
      </c>
      <c r="B980" t="n">
        <v>120</v>
      </c>
      <c r="C980" t="inlineStr">
        <is>
          <t xml:space="preserve">CONCLUIDO	</t>
        </is>
      </c>
      <c r="D980" t="n">
        <v>13.6483</v>
      </c>
      <c r="E980" t="n">
        <v>7.33</v>
      </c>
      <c r="F980" t="n">
        <v>4.21</v>
      </c>
      <c r="G980" t="n">
        <v>28.05</v>
      </c>
      <c r="H980" t="n">
        <v>0.46</v>
      </c>
      <c r="I980" t="n">
        <v>9</v>
      </c>
      <c r="J980" t="n">
        <v>241.77</v>
      </c>
      <c r="K980" t="n">
        <v>57.72</v>
      </c>
      <c r="L980" t="n">
        <v>6.25</v>
      </c>
      <c r="M980" t="n">
        <v>7</v>
      </c>
      <c r="N980" t="n">
        <v>57.79</v>
      </c>
      <c r="O980" t="n">
        <v>30051.93</v>
      </c>
      <c r="P980" t="n">
        <v>62.31</v>
      </c>
      <c r="Q980" t="n">
        <v>203.56</v>
      </c>
      <c r="R980" t="n">
        <v>19.25</v>
      </c>
      <c r="S980" t="n">
        <v>13.05</v>
      </c>
      <c r="T980" t="n">
        <v>2785.96</v>
      </c>
      <c r="U980" t="n">
        <v>0.68</v>
      </c>
      <c r="V980" t="n">
        <v>0.89</v>
      </c>
      <c r="W980" t="n">
        <v>0.07000000000000001</v>
      </c>
      <c r="X980" t="n">
        <v>0.17</v>
      </c>
      <c r="Y980" t="n">
        <v>1</v>
      </c>
      <c r="Z980" t="n">
        <v>10</v>
      </c>
    </row>
    <row r="981">
      <c r="A981" t="n">
        <v>22</v>
      </c>
      <c r="B981" t="n">
        <v>120</v>
      </c>
      <c r="C981" t="inlineStr">
        <is>
          <t xml:space="preserve">CONCLUIDO	</t>
        </is>
      </c>
      <c r="D981" t="n">
        <v>13.7862</v>
      </c>
      <c r="E981" t="n">
        <v>7.25</v>
      </c>
      <c r="F981" t="n">
        <v>4.18</v>
      </c>
      <c r="G981" t="n">
        <v>31.35</v>
      </c>
      <c r="H981" t="n">
        <v>0.48</v>
      </c>
      <c r="I981" t="n">
        <v>8</v>
      </c>
      <c r="J981" t="n">
        <v>242.2</v>
      </c>
      <c r="K981" t="n">
        <v>57.72</v>
      </c>
      <c r="L981" t="n">
        <v>6.5</v>
      </c>
      <c r="M981" t="n">
        <v>6</v>
      </c>
      <c r="N981" t="n">
        <v>57.98</v>
      </c>
      <c r="O981" t="n">
        <v>30106.03</v>
      </c>
      <c r="P981" t="n">
        <v>61.76</v>
      </c>
      <c r="Q981" t="n">
        <v>203.57</v>
      </c>
      <c r="R981" t="n">
        <v>18.38</v>
      </c>
      <c r="S981" t="n">
        <v>13.05</v>
      </c>
      <c r="T981" t="n">
        <v>2357.37</v>
      </c>
      <c r="U981" t="n">
        <v>0.71</v>
      </c>
      <c r="V981" t="n">
        <v>0.89</v>
      </c>
      <c r="W981" t="n">
        <v>0.07000000000000001</v>
      </c>
      <c r="X981" t="n">
        <v>0.14</v>
      </c>
      <c r="Y981" t="n">
        <v>1</v>
      </c>
      <c r="Z981" t="n">
        <v>10</v>
      </c>
    </row>
    <row r="982">
      <c r="A982" t="n">
        <v>23</v>
      </c>
      <c r="B982" t="n">
        <v>120</v>
      </c>
      <c r="C982" t="inlineStr">
        <is>
          <t xml:space="preserve">CONCLUIDO	</t>
        </is>
      </c>
      <c r="D982" t="n">
        <v>13.7878</v>
      </c>
      <c r="E982" t="n">
        <v>7.25</v>
      </c>
      <c r="F982" t="n">
        <v>4.18</v>
      </c>
      <c r="G982" t="n">
        <v>31.35</v>
      </c>
      <c r="H982" t="n">
        <v>0.49</v>
      </c>
      <c r="I982" t="n">
        <v>8</v>
      </c>
      <c r="J982" t="n">
        <v>242.64</v>
      </c>
      <c r="K982" t="n">
        <v>57.72</v>
      </c>
      <c r="L982" t="n">
        <v>6.75</v>
      </c>
      <c r="M982" t="n">
        <v>6</v>
      </c>
      <c r="N982" t="n">
        <v>58.17</v>
      </c>
      <c r="O982" t="n">
        <v>30160.2</v>
      </c>
      <c r="P982" t="n">
        <v>61.53</v>
      </c>
      <c r="Q982" t="n">
        <v>203.57</v>
      </c>
      <c r="R982" t="n">
        <v>18.32</v>
      </c>
      <c r="S982" t="n">
        <v>13.05</v>
      </c>
      <c r="T982" t="n">
        <v>2327.39</v>
      </c>
      <c r="U982" t="n">
        <v>0.71</v>
      </c>
      <c r="V982" t="n">
        <v>0.89</v>
      </c>
      <c r="W982" t="n">
        <v>0.07000000000000001</v>
      </c>
      <c r="X982" t="n">
        <v>0.14</v>
      </c>
      <c r="Y982" t="n">
        <v>1</v>
      </c>
      <c r="Z982" t="n">
        <v>10</v>
      </c>
    </row>
    <row r="983">
      <c r="A983" t="n">
        <v>24</v>
      </c>
      <c r="B983" t="n">
        <v>120</v>
      </c>
      <c r="C983" t="inlineStr">
        <is>
          <t xml:space="preserve">CONCLUIDO	</t>
        </is>
      </c>
      <c r="D983" t="n">
        <v>13.7767</v>
      </c>
      <c r="E983" t="n">
        <v>7.26</v>
      </c>
      <c r="F983" t="n">
        <v>4.19</v>
      </c>
      <c r="G983" t="n">
        <v>31.39</v>
      </c>
      <c r="H983" t="n">
        <v>0.51</v>
      </c>
      <c r="I983" t="n">
        <v>8</v>
      </c>
      <c r="J983" t="n">
        <v>243.08</v>
      </c>
      <c r="K983" t="n">
        <v>57.72</v>
      </c>
      <c r="L983" t="n">
        <v>7</v>
      </c>
      <c r="M983" t="n">
        <v>6</v>
      </c>
      <c r="N983" t="n">
        <v>58.36</v>
      </c>
      <c r="O983" t="n">
        <v>30214.44</v>
      </c>
      <c r="P983" t="n">
        <v>61.4</v>
      </c>
      <c r="Q983" t="n">
        <v>203.56</v>
      </c>
      <c r="R983" t="n">
        <v>18.53</v>
      </c>
      <c r="S983" t="n">
        <v>13.05</v>
      </c>
      <c r="T983" t="n">
        <v>2431.86</v>
      </c>
      <c r="U983" t="n">
        <v>0.7</v>
      </c>
      <c r="V983" t="n">
        <v>0.89</v>
      </c>
      <c r="W983" t="n">
        <v>0.07000000000000001</v>
      </c>
      <c r="X983" t="n">
        <v>0.14</v>
      </c>
      <c r="Y983" t="n">
        <v>1</v>
      </c>
      <c r="Z983" t="n">
        <v>10</v>
      </c>
    </row>
    <row r="984">
      <c r="A984" t="n">
        <v>25</v>
      </c>
      <c r="B984" t="n">
        <v>120</v>
      </c>
      <c r="C984" t="inlineStr">
        <is>
          <t xml:space="preserve">CONCLUIDO	</t>
        </is>
      </c>
      <c r="D984" t="n">
        <v>13.9254</v>
      </c>
      <c r="E984" t="n">
        <v>7.18</v>
      </c>
      <c r="F984" t="n">
        <v>4.15</v>
      </c>
      <c r="G984" t="n">
        <v>35.6</v>
      </c>
      <c r="H984" t="n">
        <v>0.53</v>
      </c>
      <c r="I984" t="n">
        <v>7</v>
      </c>
      <c r="J984" t="n">
        <v>243.52</v>
      </c>
      <c r="K984" t="n">
        <v>57.72</v>
      </c>
      <c r="L984" t="n">
        <v>7.25</v>
      </c>
      <c r="M984" t="n">
        <v>5</v>
      </c>
      <c r="N984" t="n">
        <v>58.55</v>
      </c>
      <c r="O984" t="n">
        <v>30268.74</v>
      </c>
      <c r="P984" t="n">
        <v>60.64</v>
      </c>
      <c r="Q984" t="n">
        <v>203.58</v>
      </c>
      <c r="R984" t="n">
        <v>17.51</v>
      </c>
      <c r="S984" t="n">
        <v>13.05</v>
      </c>
      <c r="T984" t="n">
        <v>1924.7</v>
      </c>
      <c r="U984" t="n">
        <v>0.75</v>
      </c>
      <c r="V984" t="n">
        <v>0.9</v>
      </c>
      <c r="W984" t="n">
        <v>0.07000000000000001</v>
      </c>
      <c r="X984" t="n">
        <v>0.11</v>
      </c>
      <c r="Y984" t="n">
        <v>1</v>
      </c>
      <c r="Z984" t="n">
        <v>10</v>
      </c>
    </row>
    <row r="985">
      <c r="A985" t="n">
        <v>26</v>
      </c>
      <c r="B985" t="n">
        <v>120</v>
      </c>
      <c r="C985" t="inlineStr">
        <is>
          <t xml:space="preserve">CONCLUIDO	</t>
        </is>
      </c>
      <c r="D985" t="n">
        <v>13.9752</v>
      </c>
      <c r="E985" t="n">
        <v>7.16</v>
      </c>
      <c r="F985" t="n">
        <v>4.13</v>
      </c>
      <c r="G985" t="n">
        <v>35.38</v>
      </c>
      <c r="H985" t="n">
        <v>0.55</v>
      </c>
      <c r="I985" t="n">
        <v>7</v>
      </c>
      <c r="J985" t="n">
        <v>243.96</v>
      </c>
      <c r="K985" t="n">
        <v>57.72</v>
      </c>
      <c r="L985" t="n">
        <v>7.5</v>
      </c>
      <c r="M985" t="n">
        <v>5</v>
      </c>
      <c r="N985" t="n">
        <v>58.74</v>
      </c>
      <c r="O985" t="n">
        <v>30323.11</v>
      </c>
      <c r="P985" t="n">
        <v>60.23</v>
      </c>
      <c r="Q985" t="n">
        <v>203.58</v>
      </c>
      <c r="R985" t="n">
        <v>16.67</v>
      </c>
      <c r="S985" t="n">
        <v>13.05</v>
      </c>
      <c r="T985" t="n">
        <v>1505.89</v>
      </c>
      <c r="U985" t="n">
        <v>0.78</v>
      </c>
      <c r="V985" t="n">
        <v>0.91</v>
      </c>
      <c r="W985" t="n">
        <v>0.06</v>
      </c>
      <c r="X985" t="n">
        <v>0.09</v>
      </c>
      <c r="Y985" t="n">
        <v>1</v>
      </c>
      <c r="Z985" t="n">
        <v>10</v>
      </c>
    </row>
    <row r="986">
      <c r="A986" t="n">
        <v>27</v>
      </c>
      <c r="B986" t="n">
        <v>120</v>
      </c>
      <c r="C986" t="inlineStr">
        <is>
          <t xml:space="preserve">CONCLUIDO	</t>
        </is>
      </c>
      <c r="D986" t="n">
        <v>13.927</v>
      </c>
      <c r="E986" t="n">
        <v>7.18</v>
      </c>
      <c r="F986" t="n">
        <v>4.15</v>
      </c>
      <c r="G986" t="n">
        <v>35.59</v>
      </c>
      <c r="H986" t="n">
        <v>0.5600000000000001</v>
      </c>
      <c r="I986" t="n">
        <v>7</v>
      </c>
      <c r="J986" t="n">
        <v>244.41</v>
      </c>
      <c r="K986" t="n">
        <v>57.72</v>
      </c>
      <c r="L986" t="n">
        <v>7.75</v>
      </c>
      <c r="M986" t="n">
        <v>5</v>
      </c>
      <c r="N986" t="n">
        <v>58.93</v>
      </c>
      <c r="O986" t="n">
        <v>30377.55</v>
      </c>
      <c r="P986" t="n">
        <v>60.56</v>
      </c>
      <c r="Q986" t="n">
        <v>203.56</v>
      </c>
      <c r="R986" t="n">
        <v>17.62</v>
      </c>
      <c r="S986" t="n">
        <v>13.05</v>
      </c>
      <c r="T986" t="n">
        <v>1977.76</v>
      </c>
      <c r="U986" t="n">
        <v>0.74</v>
      </c>
      <c r="V986" t="n">
        <v>0.9</v>
      </c>
      <c r="W986" t="n">
        <v>0.06</v>
      </c>
      <c r="X986" t="n">
        <v>0.11</v>
      </c>
      <c r="Y986" t="n">
        <v>1</v>
      </c>
      <c r="Z986" t="n">
        <v>10</v>
      </c>
    </row>
    <row r="987">
      <c r="A987" t="n">
        <v>28</v>
      </c>
      <c r="B987" t="n">
        <v>120</v>
      </c>
      <c r="C987" t="inlineStr">
        <is>
          <t xml:space="preserve">CONCLUIDO	</t>
        </is>
      </c>
      <c r="D987" t="n">
        <v>13.8975</v>
      </c>
      <c r="E987" t="n">
        <v>7.2</v>
      </c>
      <c r="F987" t="n">
        <v>4.17</v>
      </c>
      <c r="G987" t="n">
        <v>35.72</v>
      </c>
      <c r="H987" t="n">
        <v>0.58</v>
      </c>
      <c r="I987" t="n">
        <v>7</v>
      </c>
      <c r="J987" t="n">
        <v>244.85</v>
      </c>
      <c r="K987" t="n">
        <v>57.72</v>
      </c>
      <c r="L987" t="n">
        <v>8</v>
      </c>
      <c r="M987" t="n">
        <v>5</v>
      </c>
      <c r="N987" t="n">
        <v>59.12</v>
      </c>
      <c r="O987" t="n">
        <v>30432.06</v>
      </c>
      <c r="P987" t="n">
        <v>60.7</v>
      </c>
      <c r="Q987" t="n">
        <v>203.56</v>
      </c>
      <c r="R987" t="n">
        <v>18.02</v>
      </c>
      <c r="S987" t="n">
        <v>13.05</v>
      </c>
      <c r="T987" t="n">
        <v>2182.21</v>
      </c>
      <c r="U987" t="n">
        <v>0.72</v>
      </c>
      <c r="V987" t="n">
        <v>0.9</v>
      </c>
      <c r="W987" t="n">
        <v>0.07000000000000001</v>
      </c>
      <c r="X987" t="n">
        <v>0.13</v>
      </c>
      <c r="Y987" t="n">
        <v>1</v>
      </c>
      <c r="Z987" t="n">
        <v>10</v>
      </c>
    </row>
    <row r="988">
      <c r="A988" t="n">
        <v>29</v>
      </c>
      <c r="B988" t="n">
        <v>120</v>
      </c>
      <c r="C988" t="inlineStr">
        <is>
          <t xml:space="preserve">CONCLUIDO	</t>
        </is>
      </c>
      <c r="D988" t="n">
        <v>13.9082</v>
      </c>
      <c r="E988" t="n">
        <v>7.19</v>
      </c>
      <c r="F988" t="n">
        <v>4.16</v>
      </c>
      <c r="G988" t="n">
        <v>35.68</v>
      </c>
      <c r="H988" t="n">
        <v>0.6</v>
      </c>
      <c r="I988" t="n">
        <v>7</v>
      </c>
      <c r="J988" t="n">
        <v>245.29</v>
      </c>
      <c r="K988" t="n">
        <v>57.72</v>
      </c>
      <c r="L988" t="n">
        <v>8.25</v>
      </c>
      <c r="M988" t="n">
        <v>5</v>
      </c>
      <c r="N988" t="n">
        <v>59.32</v>
      </c>
      <c r="O988" t="n">
        <v>30486.64</v>
      </c>
      <c r="P988" t="n">
        <v>60.32</v>
      </c>
      <c r="Q988" t="n">
        <v>203.56</v>
      </c>
      <c r="R988" t="n">
        <v>17.89</v>
      </c>
      <c r="S988" t="n">
        <v>13.05</v>
      </c>
      <c r="T988" t="n">
        <v>2115.05</v>
      </c>
      <c r="U988" t="n">
        <v>0.73</v>
      </c>
      <c r="V988" t="n">
        <v>0.9</v>
      </c>
      <c r="W988" t="n">
        <v>0.06</v>
      </c>
      <c r="X988" t="n">
        <v>0.12</v>
      </c>
      <c r="Y988" t="n">
        <v>1</v>
      </c>
      <c r="Z988" t="n">
        <v>10</v>
      </c>
    </row>
    <row r="989">
      <c r="A989" t="n">
        <v>30</v>
      </c>
      <c r="B989" t="n">
        <v>120</v>
      </c>
      <c r="C989" t="inlineStr">
        <is>
          <t xml:space="preserve">CONCLUIDO	</t>
        </is>
      </c>
      <c r="D989" t="n">
        <v>13.8969</v>
      </c>
      <c r="E989" t="n">
        <v>7.2</v>
      </c>
      <c r="F989" t="n">
        <v>4.17</v>
      </c>
      <c r="G989" t="n">
        <v>35.73</v>
      </c>
      <c r="H989" t="n">
        <v>0.62</v>
      </c>
      <c r="I989" t="n">
        <v>7</v>
      </c>
      <c r="J989" t="n">
        <v>245.73</v>
      </c>
      <c r="K989" t="n">
        <v>57.72</v>
      </c>
      <c r="L989" t="n">
        <v>8.5</v>
      </c>
      <c r="M989" t="n">
        <v>5</v>
      </c>
      <c r="N989" t="n">
        <v>59.51</v>
      </c>
      <c r="O989" t="n">
        <v>30541.29</v>
      </c>
      <c r="P989" t="n">
        <v>60.13</v>
      </c>
      <c r="Q989" t="n">
        <v>203.56</v>
      </c>
      <c r="R989" t="n">
        <v>17.99</v>
      </c>
      <c r="S989" t="n">
        <v>13.05</v>
      </c>
      <c r="T989" t="n">
        <v>2167.48</v>
      </c>
      <c r="U989" t="n">
        <v>0.73</v>
      </c>
      <c r="V989" t="n">
        <v>0.9</v>
      </c>
      <c r="W989" t="n">
        <v>0.07000000000000001</v>
      </c>
      <c r="X989" t="n">
        <v>0.13</v>
      </c>
      <c r="Y989" t="n">
        <v>1</v>
      </c>
      <c r="Z989" t="n">
        <v>10</v>
      </c>
    </row>
    <row r="990">
      <c r="A990" t="n">
        <v>31</v>
      </c>
      <c r="B990" t="n">
        <v>120</v>
      </c>
      <c r="C990" t="inlineStr">
        <is>
          <t xml:space="preserve">CONCLUIDO	</t>
        </is>
      </c>
      <c r="D990" t="n">
        <v>14.0406</v>
      </c>
      <c r="E990" t="n">
        <v>7.12</v>
      </c>
      <c r="F990" t="n">
        <v>4.14</v>
      </c>
      <c r="G990" t="n">
        <v>41.4</v>
      </c>
      <c r="H990" t="n">
        <v>0.63</v>
      </c>
      <c r="I990" t="n">
        <v>6</v>
      </c>
      <c r="J990" t="n">
        <v>246.18</v>
      </c>
      <c r="K990" t="n">
        <v>57.72</v>
      </c>
      <c r="L990" t="n">
        <v>8.75</v>
      </c>
      <c r="M990" t="n">
        <v>4</v>
      </c>
      <c r="N990" t="n">
        <v>59.7</v>
      </c>
      <c r="O990" t="n">
        <v>30596.01</v>
      </c>
      <c r="P990" t="n">
        <v>59.58</v>
      </c>
      <c r="Q990" t="n">
        <v>203.56</v>
      </c>
      <c r="R990" t="n">
        <v>17.12</v>
      </c>
      <c r="S990" t="n">
        <v>13.05</v>
      </c>
      <c r="T990" t="n">
        <v>1734</v>
      </c>
      <c r="U990" t="n">
        <v>0.76</v>
      </c>
      <c r="V990" t="n">
        <v>0.9</v>
      </c>
      <c r="W990" t="n">
        <v>0.06</v>
      </c>
      <c r="X990" t="n">
        <v>0.1</v>
      </c>
      <c r="Y990" t="n">
        <v>1</v>
      </c>
      <c r="Z990" t="n">
        <v>10</v>
      </c>
    </row>
    <row r="991">
      <c r="A991" t="n">
        <v>32</v>
      </c>
      <c r="B991" t="n">
        <v>120</v>
      </c>
      <c r="C991" t="inlineStr">
        <is>
          <t xml:space="preserve">CONCLUIDO	</t>
        </is>
      </c>
      <c r="D991" t="n">
        <v>14.0367</v>
      </c>
      <c r="E991" t="n">
        <v>7.12</v>
      </c>
      <c r="F991" t="n">
        <v>4.14</v>
      </c>
      <c r="G991" t="n">
        <v>41.42</v>
      </c>
      <c r="H991" t="n">
        <v>0.65</v>
      </c>
      <c r="I991" t="n">
        <v>6</v>
      </c>
      <c r="J991" t="n">
        <v>246.62</v>
      </c>
      <c r="K991" t="n">
        <v>57.72</v>
      </c>
      <c r="L991" t="n">
        <v>9</v>
      </c>
      <c r="M991" t="n">
        <v>4</v>
      </c>
      <c r="N991" t="n">
        <v>59.9</v>
      </c>
      <c r="O991" t="n">
        <v>30650.8</v>
      </c>
      <c r="P991" t="n">
        <v>59.68</v>
      </c>
      <c r="Q991" t="n">
        <v>203.56</v>
      </c>
      <c r="R991" t="n">
        <v>17.19</v>
      </c>
      <c r="S991" t="n">
        <v>13.05</v>
      </c>
      <c r="T991" t="n">
        <v>1770.84</v>
      </c>
      <c r="U991" t="n">
        <v>0.76</v>
      </c>
      <c r="V991" t="n">
        <v>0.9</v>
      </c>
      <c r="W991" t="n">
        <v>0.06</v>
      </c>
      <c r="X991" t="n">
        <v>0.1</v>
      </c>
      <c r="Y991" t="n">
        <v>1</v>
      </c>
      <c r="Z991" t="n">
        <v>10</v>
      </c>
    </row>
    <row r="992">
      <c r="A992" t="n">
        <v>33</v>
      </c>
      <c r="B992" t="n">
        <v>120</v>
      </c>
      <c r="C992" t="inlineStr">
        <is>
          <t xml:space="preserve">CONCLUIDO	</t>
        </is>
      </c>
      <c r="D992" t="n">
        <v>14.0417</v>
      </c>
      <c r="E992" t="n">
        <v>7.12</v>
      </c>
      <c r="F992" t="n">
        <v>4.14</v>
      </c>
      <c r="G992" t="n">
        <v>41.39</v>
      </c>
      <c r="H992" t="n">
        <v>0.67</v>
      </c>
      <c r="I992" t="n">
        <v>6</v>
      </c>
      <c r="J992" t="n">
        <v>247.07</v>
      </c>
      <c r="K992" t="n">
        <v>57.72</v>
      </c>
      <c r="L992" t="n">
        <v>9.25</v>
      </c>
      <c r="M992" t="n">
        <v>4</v>
      </c>
      <c r="N992" t="n">
        <v>60.09</v>
      </c>
      <c r="O992" t="n">
        <v>30705.66</v>
      </c>
      <c r="P992" t="n">
        <v>59.58</v>
      </c>
      <c r="Q992" t="n">
        <v>203.56</v>
      </c>
      <c r="R992" t="n">
        <v>17.09</v>
      </c>
      <c r="S992" t="n">
        <v>13.05</v>
      </c>
      <c r="T992" t="n">
        <v>1721.66</v>
      </c>
      <c r="U992" t="n">
        <v>0.76</v>
      </c>
      <c r="V992" t="n">
        <v>0.9</v>
      </c>
      <c r="W992" t="n">
        <v>0.06</v>
      </c>
      <c r="X992" t="n">
        <v>0.1</v>
      </c>
      <c r="Y992" t="n">
        <v>1</v>
      </c>
      <c r="Z992" t="n">
        <v>10</v>
      </c>
    </row>
    <row r="993">
      <c r="A993" t="n">
        <v>34</v>
      </c>
      <c r="B993" t="n">
        <v>120</v>
      </c>
      <c r="C993" t="inlineStr">
        <is>
          <t xml:space="preserve">CONCLUIDO	</t>
        </is>
      </c>
      <c r="D993" t="n">
        <v>14.0466</v>
      </c>
      <c r="E993" t="n">
        <v>7.12</v>
      </c>
      <c r="F993" t="n">
        <v>4.14</v>
      </c>
      <c r="G993" t="n">
        <v>41.37</v>
      </c>
      <c r="H993" t="n">
        <v>0.68</v>
      </c>
      <c r="I993" t="n">
        <v>6</v>
      </c>
      <c r="J993" t="n">
        <v>247.51</v>
      </c>
      <c r="K993" t="n">
        <v>57.72</v>
      </c>
      <c r="L993" t="n">
        <v>9.5</v>
      </c>
      <c r="M993" t="n">
        <v>4</v>
      </c>
      <c r="N993" t="n">
        <v>60.29</v>
      </c>
      <c r="O993" t="n">
        <v>30760.6</v>
      </c>
      <c r="P993" t="n">
        <v>59.52</v>
      </c>
      <c r="Q993" t="n">
        <v>203.56</v>
      </c>
      <c r="R993" t="n">
        <v>16.95</v>
      </c>
      <c r="S993" t="n">
        <v>13.05</v>
      </c>
      <c r="T993" t="n">
        <v>1649.76</v>
      </c>
      <c r="U993" t="n">
        <v>0.77</v>
      </c>
      <c r="V993" t="n">
        <v>0.9</v>
      </c>
      <c r="W993" t="n">
        <v>0.07000000000000001</v>
      </c>
      <c r="X993" t="n">
        <v>0.1</v>
      </c>
      <c r="Y993" t="n">
        <v>1</v>
      </c>
      <c r="Z993" t="n">
        <v>10</v>
      </c>
    </row>
    <row r="994">
      <c r="A994" t="n">
        <v>35</v>
      </c>
      <c r="B994" t="n">
        <v>120</v>
      </c>
      <c r="C994" t="inlineStr">
        <is>
          <t xml:space="preserve">CONCLUIDO	</t>
        </is>
      </c>
      <c r="D994" t="n">
        <v>14.0812</v>
      </c>
      <c r="E994" t="n">
        <v>7.1</v>
      </c>
      <c r="F994" t="n">
        <v>4.12</v>
      </c>
      <c r="G994" t="n">
        <v>41.19</v>
      </c>
      <c r="H994" t="n">
        <v>0.7</v>
      </c>
      <c r="I994" t="n">
        <v>6</v>
      </c>
      <c r="J994" t="n">
        <v>247.96</v>
      </c>
      <c r="K994" t="n">
        <v>57.72</v>
      </c>
      <c r="L994" t="n">
        <v>9.75</v>
      </c>
      <c r="M994" t="n">
        <v>4</v>
      </c>
      <c r="N994" t="n">
        <v>60.48</v>
      </c>
      <c r="O994" t="n">
        <v>30815.6</v>
      </c>
      <c r="P994" t="n">
        <v>59</v>
      </c>
      <c r="Q994" t="n">
        <v>203.56</v>
      </c>
      <c r="R994" t="n">
        <v>16.41</v>
      </c>
      <c r="S994" t="n">
        <v>13.05</v>
      </c>
      <c r="T994" t="n">
        <v>1381.21</v>
      </c>
      <c r="U994" t="n">
        <v>0.8</v>
      </c>
      <c r="V994" t="n">
        <v>0.91</v>
      </c>
      <c r="W994" t="n">
        <v>0.06</v>
      </c>
      <c r="X994" t="n">
        <v>0.08</v>
      </c>
      <c r="Y994" t="n">
        <v>1</v>
      </c>
      <c r="Z994" t="n">
        <v>10</v>
      </c>
    </row>
    <row r="995">
      <c r="A995" t="n">
        <v>36</v>
      </c>
      <c r="B995" t="n">
        <v>120</v>
      </c>
      <c r="C995" t="inlineStr">
        <is>
          <t xml:space="preserve">CONCLUIDO	</t>
        </is>
      </c>
      <c r="D995" t="n">
        <v>14.0543</v>
      </c>
      <c r="E995" t="n">
        <v>7.12</v>
      </c>
      <c r="F995" t="n">
        <v>4.13</v>
      </c>
      <c r="G995" t="n">
        <v>41.33</v>
      </c>
      <c r="H995" t="n">
        <v>0.72</v>
      </c>
      <c r="I995" t="n">
        <v>6</v>
      </c>
      <c r="J995" t="n">
        <v>248.4</v>
      </c>
      <c r="K995" t="n">
        <v>57.72</v>
      </c>
      <c r="L995" t="n">
        <v>10</v>
      </c>
      <c r="M995" t="n">
        <v>4</v>
      </c>
      <c r="N995" t="n">
        <v>60.68</v>
      </c>
      <c r="O995" t="n">
        <v>30870.67</v>
      </c>
      <c r="P995" t="n">
        <v>58.91</v>
      </c>
      <c r="Q995" t="n">
        <v>203.56</v>
      </c>
      <c r="R995" t="n">
        <v>16.97</v>
      </c>
      <c r="S995" t="n">
        <v>13.05</v>
      </c>
      <c r="T995" t="n">
        <v>1661.28</v>
      </c>
      <c r="U995" t="n">
        <v>0.77</v>
      </c>
      <c r="V995" t="n">
        <v>0.9</v>
      </c>
      <c r="W995" t="n">
        <v>0.06</v>
      </c>
      <c r="X995" t="n">
        <v>0.09</v>
      </c>
      <c r="Y995" t="n">
        <v>1</v>
      </c>
      <c r="Z995" t="n">
        <v>10</v>
      </c>
    </row>
    <row r="996">
      <c r="A996" t="n">
        <v>37</v>
      </c>
      <c r="B996" t="n">
        <v>120</v>
      </c>
      <c r="C996" t="inlineStr">
        <is>
          <t xml:space="preserve">CONCLUIDO	</t>
        </is>
      </c>
      <c r="D996" t="n">
        <v>14.0209</v>
      </c>
      <c r="E996" t="n">
        <v>7.13</v>
      </c>
      <c r="F996" t="n">
        <v>4.15</v>
      </c>
      <c r="G996" t="n">
        <v>41.5</v>
      </c>
      <c r="H996" t="n">
        <v>0.73</v>
      </c>
      <c r="I996" t="n">
        <v>6</v>
      </c>
      <c r="J996" t="n">
        <v>248.85</v>
      </c>
      <c r="K996" t="n">
        <v>57.72</v>
      </c>
      <c r="L996" t="n">
        <v>10.25</v>
      </c>
      <c r="M996" t="n">
        <v>4</v>
      </c>
      <c r="N996" t="n">
        <v>60.88</v>
      </c>
      <c r="O996" t="n">
        <v>30925.82</v>
      </c>
      <c r="P996" t="n">
        <v>58.93</v>
      </c>
      <c r="Q996" t="n">
        <v>203.56</v>
      </c>
      <c r="R996" t="n">
        <v>17.48</v>
      </c>
      <c r="S996" t="n">
        <v>13.05</v>
      </c>
      <c r="T996" t="n">
        <v>1917.21</v>
      </c>
      <c r="U996" t="n">
        <v>0.75</v>
      </c>
      <c r="V996" t="n">
        <v>0.9</v>
      </c>
      <c r="W996" t="n">
        <v>0.06</v>
      </c>
      <c r="X996" t="n">
        <v>0.11</v>
      </c>
      <c r="Y996" t="n">
        <v>1</v>
      </c>
      <c r="Z996" t="n">
        <v>10</v>
      </c>
    </row>
    <row r="997">
      <c r="A997" t="n">
        <v>38</v>
      </c>
      <c r="B997" t="n">
        <v>120</v>
      </c>
      <c r="C997" t="inlineStr">
        <is>
          <t xml:space="preserve">CONCLUIDO	</t>
        </is>
      </c>
      <c r="D997" t="n">
        <v>14.1716</v>
      </c>
      <c r="E997" t="n">
        <v>7.06</v>
      </c>
      <c r="F997" t="n">
        <v>4.12</v>
      </c>
      <c r="G997" t="n">
        <v>49.44</v>
      </c>
      <c r="H997" t="n">
        <v>0.75</v>
      </c>
      <c r="I997" t="n">
        <v>5</v>
      </c>
      <c r="J997" t="n">
        <v>249.3</v>
      </c>
      <c r="K997" t="n">
        <v>57.72</v>
      </c>
      <c r="L997" t="n">
        <v>10.5</v>
      </c>
      <c r="M997" t="n">
        <v>3</v>
      </c>
      <c r="N997" t="n">
        <v>61.07</v>
      </c>
      <c r="O997" t="n">
        <v>30981.04</v>
      </c>
      <c r="P997" t="n">
        <v>58.23</v>
      </c>
      <c r="Q997" t="n">
        <v>203.6</v>
      </c>
      <c r="R997" t="n">
        <v>16.44</v>
      </c>
      <c r="S997" t="n">
        <v>13.05</v>
      </c>
      <c r="T997" t="n">
        <v>1398.14</v>
      </c>
      <c r="U997" t="n">
        <v>0.79</v>
      </c>
      <c r="V997" t="n">
        <v>0.91</v>
      </c>
      <c r="W997" t="n">
        <v>0.06</v>
      </c>
      <c r="X997" t="n">
        <v>0.08</v>
      </c>
      <c r="Y997" t="n">
        <v>1</v>
      </c>
      <c r="Z997" t="n">
        <v>10</v>
      </c>
    </row>
    <row r="998">
      <c r="A998" t="n">
        <v>39</v>
      </c>
      <c r="B998" t="n">
        <v>120</v>
      </c>
      <c r="C998" t="inlineStr">
        <is>
          <t xml:space="preserve">CONCLUIDO	</t>
        </is>
      </c>
      <c r="D998" t="n">
        <v>14.1749</v>
      </c>
      <c r="E998" t="n">
        <v>7.05</v>
      </c>
      <c r="F998" t="n">
        <v>4.12</v>
      </c>
      <c r="G998" t="n">
        <v>49.42</v>
      </c>
      <c r="H998" t="n">
        <v>0.77</v>
      </c>
      <c r="I998" t="n">
        <v>5</v>
      </c>
      <c r="J998" t="n">
        <v>249.75</v>
      </c>
      <c r="K998" t="n">
        <v>57.72</v>
      </c>
      <c r="L998" t="n">
        <v>10.75</v>
      </c>
      <c r="M998" t="n">
        <v>3</v>
      </c>
      <c r="N998" t="n">
        <v>61.27</v>
      </c>
      <c r="O998" t="n">
        <v>31036.33</v>
      </c>
      <c r="P998" t="n">
        <v>58.18</v>
      </c>
      <c r="Q998" t="n">
        <v>203.56</v>
      </c>
      <c r="R998" t="n">
        <v>16.48</v>
      </c>
      <c r="S998" t="n">
        <v>13.05</v>
      </c>
      <c r="T998" t="n">
        <v>1417.77</v>
      </c>
      <c r="U998" t="n">
        <v>0.79</v>
      </c>
      <c r="V998" t="n">
        <v>0.91</v>
      </c>
      <c r="W998" t="n">
        <v>0.06</v>
      </c>
      <c r="X998" t="n">
        <v>0.08</v>
      </c>
      <c r="Y998" t="n">
        <v>1</v>
      </c>
      <c r="Z998" t="n">
        <v>10</v>
      </c>
    </row>
    <row r="999">
      <c r="A999" t="n">
        <v>40</v>
      </c>
      <c r="B999" t="n">
        <v>120</v>
      </c>
      <c r="C999" t="inlineStr">
        <is>
          <t xml:space="preserve">CONCLUIDO	</t>
        </is>
      </c>
      <c r="D999" t="n">
        <v>14.1626</v>
      </c>
      <c r="E999" t="n">
        <v>7.06</v>
      </c>
      <c r="F999" t="n">
        <v>4.12</v>
      </c>
      <c r="G999" t="n">
        <v>49.49</v>
      </c>
      <c r="H999" t="n">
        <v>0.78</v>
      </c>
      <c r="I999" t="n">
        <v>5</v>
      </c>
      <c r="J999" t="n">
        <v>250.2</v>
      </c>
      <c r="K999" t="n">
        <v>57.72</v>
      </c>
      <c r="L999" t="n">
        <v>11</v>
      </c>
      <c r="M999" t="n">
        <v>3</v>
      </c>
      <c r="N999" t="n">
        <v>61.47</v>
      </c>
      <c r="O999" t="n">
        <v>31091.69</v>
      </c>
      <c r="P999" t="n">
        <v>58.47</v>
      </c>
      <c r="Q999" t="n">
        <v>203.6</v>
      </c>
      <c r="R999" t="n">
        <v>16.6</v>
      </c>
      <c r="S999" t="n">
        <v>13.05</v>
      </c>
      <c r="T999" t="n">
        <v>1480.3</v>
      </c>
      <c r="U999" t="n">
        <v>0.79</v>
      </c>
      <c r="V999" t="n">
        <v>0.91</v>
      </c>
      <c r="W999" t="n">
        <v>0.06</v>
      </c>
      <c r="X999" t="n">
        <v>0.08</v>
      </c>
      <c r="Y999" t="n">
        <v>1</v>
      </c>
      <c r="Z999" t="n">
        <v>10</v>
      </c>
    </row>
    <row r="1000">
      <c r="A1000" t="n">
        <v>41</v>
      </c>
      <c r="B1000" t="n">
        <v>120</v>
      </c>
      <c r="C1000" t="inlineStr">
        <is>
          <t xml:space="preserve">CONCLUIDO	</t>
        </is>
      </c>
      <c r="D1000" t="n">
        <v>14.1783</v>
      </c>
      <c r="E1000" t="n">
        <v>7.05</v>
      </c>
      <c r="F1000" t="n">
        <v>4.12</v>
      </c>
      <c r="G1000" t="n">
        <v>49.4</v>
      </c>
      <c r="H1000" t="n">
        <v>0.8</v>
      </c>
      <c r="I1000" t="n">
        <v>5</v>
      </c>
      <c r="J1000" t="n">
        <v>250.65</v>
      </c>
      <c r="K1000" t="n">
        <v>57.72</v>
      </c>
      <c r="L1000" t="n">
        <v>11.25</v>
      </c>
      <c r="M1000" t="n">
        <v>3</v>
      </c>
      <c r="N1000" t="n">
        <v>61.67</v>
      </c>
      <c r="O1000" t="n">
        <v>31147.12</v>
      </c>
      <c r="P1000" t="n">
        <v>58.31</v>
      </c>
      <c r="Q1000" t="n">
        <v>203.59</v>
      </c>
      <c r="R1000" t="n">
        <v>16.34</v>
      </c>
      <c r="S1000" t="n">
        <v>13.05</v>
      </c>
      <c r="T1000" t="n">
        <v>1350.66</v>
      </c>
      <c r="U1000" t="n">
        <v>0.8</v>
      </c>
      <c r="V1000" t="n">
        <v>0.91</v>
      </c>
      <c r="W1000" t="n">
        <v>0.06</v>
      </c>
      <c r="X1000" t="n">
        <v>0.08</v>
      </c>
      <c r="Y1000" t="n">
        <v>1</v>
      </c>
      <c r="Z1000" t="n">
        <v>10</v>
      </c>
    </row>
    <row r="1001">
      <c r="A1001" t="n">
        <v>42</v>
      </c>
      <c r="B1001" t="n">
        <v>120</v>
      </c>
      <c r="C1001" t="inlineStr">
        <is>
          <t xml:space="preserve">CONCLUIDO	</t>
        </is>
      </c>
      <c r="D1001" t="n">
        <v>14.176</v>
      </c>
      <c r="E1001" t="n">
        <v>7.05</v>
      </c>
      <c r="F1001" t="n">
        <v>4.12</v>
      </c>
      <c r="G1001" t="n">
        <v>49.41</v>
      </c>
      <c r="H1001" t="n">
        <v>0.8100000000000001</v>
      </c>
      <c r="I1001" t="n">
        <v>5</v>
      </c>
      <c r="J1001" t="n">
        <v>251.1</v>
      </c>
      <c r="K1001" t="n">
        <v>57.72</v>
      </c>
      <c r="L1001" t="n">
        <v>11.5</v>
      </c>
      <c r="M1001" t="n">
        <v>3</v>
      </c>
      <c r="N1001" t="n">
        <v>61.87</v>
      </c>
      <c r="O1001" t="n">
        <v>31202.63</v>
      </c>
      <c r="P1001" t="n">
        <v>58.28</v>
      </c>
      <c r="Q1001" t="n">
        <v>203.56</v>
      </c>
      <c r="R1001" t="n">
        <v>16.39</v>
      </c>
      <c r="S1001" t="n">
        <v>13.05</v>
      </c>
      <c r="T1001" t="n">
        <v>1376.75</v>
      </c>
      <c r="U1001" t="n">
        <v>0.8</v>
      </c>
      <c r="V1001" t="n">
        <v>0.91</v>
      </c>
      <c r="W1001" t="n">
        <v>0.06</v>
      </c>
      <c r="X1001" t="n">
        <v>0.08</v>
      </c>
      <c r="Y1001" t="n">
        <v>1</v>
      </c>
      <c r="Z1001" t="n">
        <v>10</v>
      </c>
    </row>
    <row r="1002">
      <c r="A1002" t="n">
        <v>43</v>
      </c>
      <c r="B1002" t="n">
        <v>120</v>
      </c>
      <c r="C1002" t="inlineStr">
        <is>
          <t xml:space="preserve">CONCLUIDO	</t>
        </is>
      </c>
      <c r="D1002" t="n">
        <v>14.1928</v>
      </c>
      <c r="E1002" t="n">
        <v>7.05</v>
      </c>
      <c r="F1002" t="n">
        <v>4.11</v>
      </c>
      <c r="G1002" t="n">
        <v>49.31</v>
      </c>
      <c r="H1002" t="n">
        <v>0.83</v>
      </c>
      <c r="I1002" t="n">
        <v>5</v>
      </c>
      <c r="J1002" t="n">
        <v>251.55</v>
      </c>
      <c r="K1002" t="n">
        <v>57.72</v>
      </c>
      <c r="L1002" t="n">
        <v>11.75</v>
      </c>
      <c r="M1002" t="n">
        <v>3</v>
      </c>
      <c r="N1002" t="n">
        <v>62.07</v>
      </c>
      <c r="O1002" t="n">
        <v>31258.21</v>
      </c>
      <c r="P1002" t="n">
        <v>58.03</v>
      </c>
      <c r="Q1002" t="n">
        <v>203.56</v>
      </c>
      <c r="R1002" t="n">
        <v>16.03</v>
      </c>
      <c r="S1002" t="n">
        <v>13.05</v>
      </c>
      <c r="T1002" t="n">
        <v>1193.82</v>
      </c>
      <c r="U1002" t="n">
        <v>0.8100000000000001</v>
      </c>
      <c r="V1002" t="n">
        <v>0.91</v>
      </c>
      <c r="W1002" t="n">
        <v>0.06</v>
      </c>
      <c r="X1002" t="n">
        <v>0.07000000000000001</v>
      </c>
      <c r="Y1002" t="n">
        <v>1</v>
      </c>
      <c r="Z1002" t="n">
        <v>10</v>
      </c>
    </row>
    <row r="1003">
      <c r="A1003" t="n">
        <v>44</v>
      </c>
      <c r="B1003" t="n">
        <v>120</v>
      </c>
      <c r="C1003" t="inlineStr">
        <is>
          <t xml:space="preserve">CONCLUIDO	</t>
        </is>
      </c>
      <c r="D1003" t="n">
        <v>14.204</v>
      </c>
      <c r="E1003" t="n">
        <v>7.04</v>
      </c>
      <c r="F1003" t="n">
        <v>4.1</v>
      </c>
      <c r="G1003" t="n">
        <v>49.24</v>
      </c>
      <c r="H1003" t="n">
        <v>0.85</v>
      </c>
      <c r="I1003" t="n">
        <v>5</v>
      </c>
      <c r="J1003" t="n">
        <v>252</v>
      </c>
      <c r="K1003" t="n">
        <v>57.72</v>
      </c>
      <c r="L1003" t="n">
        <v>12</v>
      </c>
      <c r="M1003" t="n">
        <v>3</v>
      </c>
      <c r="N1003" t="n">
        <v>62.27</v>
      </c>
      <c r="O1003" t="n">
        <v>31313.87</v>
      </c>
      <c r="P1003" t="n">
        <v>57.81</v>
      </c>
      <c r="Q1003" t="n">
        <v>203.56</v>
      </c>
      <c r="R1003" t="n">
        <v>15.99</v>
      </c>
      <c r="S1003" t="n">
        <v>13.05</v>
      </c>
      <c r="T1003" t="n">
        <v>1175.77</v>
      </c>
      <c r="U1003" t="n">
        <v>0.82</v>
      </c>
      <c r="V1003" t="n">
        <v>0.91</v>
      </c>
      <c r="W1003" t="n">
        <v>0.06</v>
      </c>
      <c r="X1003" t="n">
        <v>0.06</v>
      </c>
      <c r="Y1003" t="n">
        <v>1</v>
      </c>
      <c r="Z1003" t="n">
        <v>10</v>
      </c>
    </row>
    <row r="1004">
      <c r="A1004" t="n">
        <v>45</v>
      </c>
      <c r="B1004" t="n">
        <v>120</v>
      </c>
      <c r="C1004" t="inlineStr">
        <is>
          <t xml:space="preserve">CONCLUIDO	</t>
        </is>
      </c>
      <c r="D1004" t="n">
        <v>14.1716</v>
      </c>
      <c r="E1004" t="n">
        <v>7.06</v>
      </c>
      <c r="F1004" t="n">
        <v>4.12</v>
      </c>
      <c r="G1004" t="n">
        <v>49.44</v>
      </c>
      <c r="H1004" t="n">
        <v>0.86</v>
      </c>
      <c r="I1004" t="n">
        <v>5</v>
      </c>
      <c r="J1004" t="n">
        <v>252.45</v>
      </c>
      <c r="K1004" t="n">
        <v>57.72</v>
      </c>
      <c r="L1004" t="n">
        <v>12.25</v>
      </c>
      <c r="M1004" t="n">
        <v>3</v>
      </c>
      <c r="N1004" t="n">
        <v>62.48</v>
      </c>
      <c r="O1004" t="n">
        <v>31369.6</v>
      </c>
      <c r="P1004" t="n">
        <v>57.8</v>
      </c>
      <c r="Q1004" t="n">
        <v>203.56</v>
      </c>
      <c r="R1004" t="n">
        <v>16.56</v>
      </c>
      <c r="S1004" t="n">
        <v>13.05</v>
      </c>
      <c r="T1004" t="n">
        <v>1460.89</v>
      </c>
      <c r="U1004" t="n">
        <v>0.79</v>
      </c>
      <c r="V1004" t="n">
        <v>0.91</v>
      </c>
      <c r="W1004" t="n">
        <v>0.06</v>
      </c>
      <c r="X1004" t="n">
        <v>0.08</v>
      </c>
      <c r="Y1004" t="n">
        <v>1</v>
      </c>
      <c r="Z1004" t="n">
        <v>10</v>
      </c>
    </row>
    <row r="1005">
      <c r="A1005" t="n">
        <v>46</v>
      </c>
      <c r="B1005" t="n">
        <v>120</v>
      </c>
      <c r="C1005" t="inlineStr">
        <is>
          <t xml:space="preserve">CONCLUIDO	</t>
        </is>
      </c>
      <c r="D1005" t="n">
        <v>14.1554</v>
      </c>
      <c r="E1005" t="n">
        <v>7.06</v>
      </c>
      <c r="F1005" t="n">
        <v>4.13</v>
      </c>
      <c r="G1005" t="n">
        <v>49.53</v>
      </c>
      <c r="H1005" t="n">
        <v>0.88</v>
      </c>
      <c r="I1005" t="n">
        <v>5</v>
      </c>
      <c r="J1005" t="n">
        <v>252.9</v>
      </c>
      <c r="K1005" t="n">
        <v>57.72</v>
      </c>
      <c r="L1005" t="n">
        <v>12.5</v>
      </c>
      <c r="M1005" t="n">
        <v>3</v>
      </c>
      <c r="N1005" t="n">
        <v>62.68</v>
      </c>
      <c r="O1005" t="n">
        <v>31425.4</v>
      </c>
      <c r="P1005" t="n">
        <v>57.67</v>
      </c>
      <c r="Q1005" t="n">
        <v>203.56</v>
      </c>
      <c r="R1005" t="n">
        <v>16.76</v>
      </c>
      <c r="S1005" t="n">
        <v>13.05</v>
      </c>
      <c r="T1005" t="n">
        <v>1559.13</v>
      </c>
      <c r="U1005" t="n">
        <v>0.78</v>
      </c>
      <c r="V1005" t="n">
        <v>0.91</v>
      </c>
      <c r="W1005" t="n">
        <v>0.06</v>
      </c>
      <c r="X1005" t="n">
        <v>0.09</v>
      </c>
      <c r="Y1005" t="n">
        <v>1</v>
      </c>
      <c r="Z1005" t="n">
        <v>10</v>
      </c>
    </row>
    <row r="1006">
      <c r="A1006" t="n">
        <v>47</v>
      </c>
      <c r="B1006" t="n">
        <v>120</v>
      </c>
      <c r="C1006" t="inlineStr">
        <is>
          <t xml:space="preserve">CONCLUIDO	</t>
        </is>
      </c>
      <c r="D1006" t="n">
        <v>14.1693</v>
      </c>
      <c r="E1006" t="n">
        <v>7.06</v>
      </c>
      <c r="F1006" t="n">
        <v>4.12</v>
      </c>
      <c r="G1006" t="n">
        <v>49.45</v>
      </c>
      <c r="H1006" t="n">
        <v>0.9</v>
      </c>
      <c r="I1006" t="n">
        <v>5</v>
      </c>
      <c r="J1006" t="n">
        <v>253.35</v>
      </c>
      <c r="K1006" t="n">
        <v>57.72</v>
      </c>
      <c r="L1006" t="n">
        <v>12.75</v>
      </c>
      <c r="M1006" t="n">
        <v>3</v>
      </c>
      <c r="N1006" t="n">
        <v>62.88</v>
      </c>
      <c r="O1006" t="n">
        <v>31481.28</v>
      </c>
      <c r="P1006" t="n">
        <v>57.28</v>
      </c>
      <c r="Q1006" t="n">
        <v>203.56</v>
      </c>
      <c r="R1006" t="n">
        <v>16.59</v>
      </c>
      <c r="S1006" t="n">
        <v>13.05</v>
      </c>
      <c r="T1006" t="n">
        <v>1474.76</v>
      </c>
      <c r="U1006" t="n">
        <v>0.79</v>
      </c>
      <c r="V1006" t="n">
        <v>0.91</v>
      </c>
      <c r="W1006" t="n">
        <v>0.06</v>
      </c>
      <c r="X1006" t="n">
        <v>0.08</v>
      </c>
      <c r="Y1006" t="n">
        <v>1</v>
      </c>
      <c r="Z1006" t="n">
        <v>10</v>
      </c>
    </row>
    <row r="1007">
      <c r="A1007" t="n">
        <v>48</v>
      </c>
      <c r="B1007" t="n">
        <v>120</v>
      </c>
      <c r="C1007" t="inlineStr">
        <is>
          <t xml:space="preserve">CONCLUIDO	</t>
        </is>
      </c>
      <c r="D1007" t="n">
        <v>14.1543</v>
      </c>
      <c r="E1007" t="n">
        <v>7.06</v>
      </c>
      <c r="F1007" t="n">
        <v>4.13</v>
      </c>
      <c r="G1007" t="n">
        <v>49.54</v>
      </c>
      <c r="H1007" t="n">
        <v>0.91</v>
      </c>
      <c r="I1007" t="n">
        <v>5</v>
      </c>
      <c r="J1007" t="n">
        <v>253.81</v>
      </c>
      <c r="K1007" t="n">
        <v>57.72</v>
      </c>
      <c r="L1007" t="n">
        <v>13</v>
      </c>
      <c r="M1007" t="n">
        <v>3</v>
      </c>
      <c r="N1007" t="n">
        <v>63.08</v>
      </c>
      <c r="O1007" t="n">
        <v>31537.23</v>
      </c>
      <c r="P1007" t="n">
        <v>57.15</v>
      </c>
      <c r="Q1007" t="n">
        <v>203.56</v>
      </c>
      <c r="R1007" t="n">
        <v>16.83</v>
      </c>
      <c r="S1007" t="n">
        <v>13.05</v>
      </c>
      <c r="T1007" t="n">
        <v>1593.06</v>
      </c>
      <c r="U1007" t="n">
        <v>0.78</v>
      </c>
      <c r="V1007" t="n">
        <v>0.9</v>
      </c>
      <c r="W1007" t="n">
        <v>0.06</v>
      </c>
      <c r="X1007" t="n">
        <v>0.09</v>
      </c>
      <c r="Y1007" t="n">
        <v>1</v>
      </c>
      <c r="Z1007" t="n">
        <v>10</v>
      </c>
    </row>
    <row r="1008">
      <c r="A1008" t="n">
        <v>49</v>
      </c>
      <c r="B1008" t="n">
        <v>120</v>
      </c>
      <c r="C1008" t="inlineStr">
        <is>
          <t xml:space="preserve">CONCLUIDO	</t>
        </is>
      </c>
      <c r="D1008" t="n">
        <v>14.1643</v>
      </c>
      <c r="E1008" t="n">
        <v>7.06</v>
      </c>
      <c r="F1008" t="n">
        <v>4.12</v>
      </c>
      <c r="G1008" t="n">
        <v>49.48</v>
      </c>
      <c r="H1008" t="n">
        <v>0.93</v>
      </c>
      <c r="I1008" t="n">
        <v>5</v>
      </c>
      <c r="J1008" t="n">
        <v>254.26</v>
      </c>
      <c r="K1008" t="n">
        <v>57.72</v>
      </c>
      <c r="L1008" t="n">
        <v>13.25</v>
      </c>
      <c r="M1008" t="n">
        <v>3</v>
      </c>
      <c r="N1008" t="n">
        <v>63.29</v>
      </c>
      <c r="O1008" t="n">
        <v>31593.26</v>
      </c>
      <c r="P1008" t="n">
        <v>56.81</v>
      </c>
      <c r="Q1008" t="n">
        <v>203.57</v>
      </c>
      <c r="R1008" t="n">
        <v>16.63</v>
      </c>
      <c r="S1008" t="n">
        <v>13.05</v>
      </c>
      <c r="T1008" t="n">
        <v>1493.15</v>
      </c>
      <c r="U1008" t="n">
        <v>0.78</v>
      </c>
      <c r="V1008" t="n">
        <v>0.91</v>
      </c>
      <c r="W1008" t="n">
        <v>0.06</v>
      </c>
      <c r="X1008" t="n">
        <v>0.08</v>
      </c>
      <c r="Y1008" t="n">
        <v>1</v>
      </c>
      <c r="Z1008" t="n">
        <v>10</v>
      </c>
    </row>
    <row r="1009">
      <c r="A1009" t="n">
        <v>50</v>
      </c>
      <c r="B1009" t="n">
        <v>120</v>
      </c>
      <c r="C1009" t="inlineStr">
        <is>
          <t xml:space="preserve">CONCLUIDO	</t>
        </is>
      </c>
      <c r="D1009" t="n">
        <v>14.3113</v>
      </c>
      <c r="E1009" t="n">
        <v>6.99</v>
      </c>
      <c r="F1009" t="n">
        <v>4.1</v>
      </c>
      <c r="G1009" t="n">
        <v>61.45</v>
      </c>
      <c r="H1009" t="n">
        <v>0.9399999999999999</v>
      </c>
      <c r="I1009" t="n">
        <v>4</v>
      </c>
      <c r="J1009" t="n">
        <v>254.72</v>
      </c>
      <c r="K1009" t="n">
        <v>57.72</v>
      </c>
      <c r="L1009" t="n">
        <v>13.5</v>
      </c>
      <c r="M1009" t="n">
        <v>2</v>
      </c>
      <c r="N1009" t="n">
        <v>63.49</v>
      </c>
      <c r="O1009" t="n">
        <v>31649.36</v>
      </c>
      <c r="P1009" t="n">
        <v>56.14</v>
      </c>
      <c r="Q1009" t="n">
        <v>203.56</v>
      </c>
      <c r="R1009" t="n">
        <v>15.7</v>
      </c>
      <c r="S1009" t="n">
        <v>13.05</v>
      </c>
      <c r="T1009" t="n">
        <v>1036.47</v>
      </c>
      <c r="U1009" t="n">
        <v>0.83</v>
      </c>
      <c r="V1009" t="n">
        <v>0.91</v>
      </c>
      <c r="W1009" t="n">
        <v>0.06</v>
      </c>
      <c r="X1009" t="n">
        <v>0.06</v>
      </c>
      <c r="Y1009" t="n">
        <v>1</v>
      </c>
      <c r="Z1009" t="n">
        <v>10</v>
      </c>
    </row>
    <row r="1010">
      <c r="A1010" t="n">
        <v>51</v>
      </c>
      <c r="B1010" t="n">
        <v>120</v>
      </c>
      <c r="C1010" t="inlineStr">
        <is>
          <t xml:space="preserve">CONCLUIDO	</t>
        </is>
      </c>
      <c r="D1010" t="n">
        <v>14.3335</v>
      </c>
      <c r="E1010" t="n">
        <v>6.98</v>
      </c>
      <c r="F1010" t="n">
        <v>4.09</v>
      </c>
      <c r="G1010" t="n">
        <v>61.28</v>
      </c>
      <c r="H1010" t="n">
        <v>0.96</v>
      </c>
      <c r="I1010" t="n">
        <v>4</v>
      </c>
      <c r="J1010" t="n">
        <v>255.17</v>
      </c>
      <c r="K1010" t="n">
        <v>57.72</v>
      </c>
      <c r="L1010" t="n">
        <v>13.75</v>
      </c>
      <c r="M1010" t="n">
        <v>2</v>
      </c>
      <c r="N1010" t="n">
        <v>63.7</v>
      </c>
      <c r="O1010" t="n">
        <v>31705.54</v>
      </c>
      <c r="P1010" t="n">
        <v>55.9</v>
      </c>
      <c r="Q1010" t="n">
        <v>203.56</v>
      </c>
      <c r="R1010" t="n">
        <v>15.3</v>
      </c>
      <c r="S1010" t="n">
        <v>13.05</v>
      </c>
      <c r="T1010" t="n">
        <v>835.74</v>
      </c>
      <c r="U1010" t="n">
        <v>0.85</v>
      </c>
      <c r="V1010" t="n">
        <v>0.91</v>
      </c>
      <c r="W1010" t="n">
        <v>0.06</v>
      </c>
      <c r="X1010" t="n">
        <v>0.05</v>
      </c>
      <c r="Y1010" t="n">
        <v>1</v>
      </c>
      <c r="Z1010" t="n">
        <v>10</v>
      </c>
    </row>
    <row r="1011">
      <c r="A1011" t="n">
        <v>52</v>
      </c>
      <c r="B1011" t="n">
        <v>120</v>
      </c>
      <c r="C1011" t="inlineStr">
        <is>
          <t xml:space="preserve">CONCLUIDO	</t>
        </is>
      </c>
      <c r="D1011" t="n">
        <v>14.3352</v>
      </c>
      <c r="E1011" t="n">
        <v>6.98</v>
      </c>
      <c r="F1011" t="n">
        <v>4.08</v>
      </c>
      <c r="G1011" t="n">
        <v>61.27</v>
      </c>
      <c r="H1011" t="n">
        <v>0.97</v>
      </c>
      <c r="I1011" t="n">
        <v>4</v>
      </c>
      <c r="J1011" t="n">
        <v>255.63</v>
      </c>
      <c r="K1011" t="n">
        <v>57.72</v>
      </c>
      <c r="L1011" t="n">
        <v>14</v>
      </c>
      <c r="M1011" t="n">
        <v>2</v>
      </c>
      <c r="N1011" t="n">
        <v>63.91</v>
      </c>
      <c r="O1011" t="n">
        <v>31761.8</v>
      </c>
      <c r="P1011" t="n">
        <v>55.84</v>
      </c>
      <c r="Q1011" t="n">
        <v>203.56</v>
      </c>
      <c r="R1011" t="n">
        <v>15.39</v>
      </c>
      <c r="S1011" t="n">
        <v>13.05</v>
      </c>
      <c r="T1011" t="n">
        <v>881.33</v>
      </c>
      <c r="U1011" t="n">
        <v>0.85</v>
      </c>
      <c r="V1011" t="n">
        <v>0.91</v>
      </c>
      <c r="W1011" t="n">
        <v>0.06</v>
      </c>
      <c r="X1011" t="n">
        <v>0.04</v>
      </c>
      <c r="Y1011" t="n">
        <v>1</v>
      </c>
      <c r="Z1011" t="n">
        <v>10</v>
      </c>
    </row>
    <row r="1012">
      <c r="A1012" t="n">
        <v>53</v>
      </c>
      <c r="B1012" t="n">
        <v>120</v>
      </c>
      <c r="C1012" t="inlineStr">
        <is>
          <t xml:space="preserve">CONCLUIDO	</t>
        </is>
      </c>
      <c r="D1012" t="n">
        <v>14.3124</v>
      </c>
      <c r="E1012" t="n">
        <v>6.99</v>
      </c>
      <c r="F1012" t="n">
        <v>4.1</v>
      </c>
      <c r="G1012" t="n">
        <v>61.44</v>
      </c>
      <c r="H1012" t="n">
        <v>0.99</v>
      </c>
      <c r="I1012" t="n">
        <v>4</v>
      </c>
      <c r="J1012" t="n">
        <v>256.09</v>
      </c>
      <c r="K1012" t="n">
        <v>57.72</v>
      </c>
      <c r="L1012" t="n">
        <v>14.25</v>
      </c>
      <c r="M1012" t="n">
        <v>2</v>
      </c>
      <c r="N1012" t="n">
        <v>64.11</v>
      </c>
      <c r="O1012" t="n">
        <v>31818.13</v>
      </c>
      <c r="P1012" t="n">
        <v>55.95</v>
      </c>
      <c r="Q1012" t="n">
        <v>203.56</v>
      </c>
      <c r="R1012" t="n">
        <v>15.74</v>
      </c>
      <c r="S1012" t="n">
        <v>13.05</v>
      </c>
      <c r="T1012" t="n">
        <v>1053.15</v>
      </c>
      <c r="U1012" t="n">
        <v>0.83</v>
      </c>
      <c r="V1012" t="n">
        <v>0.91</v>
      </c>
      <c r="W1012" t="n">
        <v>0.06</v>
      </c>
      <c r="X1012" t="n">
        <v>0.06</v>
      </c>
      <c r="Y1012" t="n">
        <v>1</v>
      </c>
      <c r="Z1012" t="n">
        <v>10</v>
      </c>
    </row>
    <row r="1013">
      <c r="A1013" t="n">
        <v>54</v>
      </c>
      <c r="B1013" t="n">
        <v>120</v>
      </c>
      <c r="C1013" t="inlineStr">
        <is>
          <t xml:space="preserve">CONCLUIDO	</t>
        </is>
      </c>
      <c r="D1013" t="n">
        <v>14.305</v>
      </c>
      <c r="E1013" t="n">
        <v>6.99</v>
      </c>
      <c r="F1013" t="n">
        <v>4.1</v>
      </c>
      <c r="G1013" t="n">
        <v>61.49</v>
      </c>
      <c r="H1013" t="n">
        <v>1.01</v>
      </c>
      <c r="I1013" t="n">
        <v>4</v>
      </c>
      <c r="J1013" t="n">
        <v>256.54</v>
      </c>
      <c r="K1013" t="n">
        <v>57.72</v>
      </c>
      <c r="L1013" t="n">
        <v>14.5</v>
      </c>
      <c r="M1013" t="n">
        <v>2</v>
      </c>
      <c r="N1013" t="n">
        <v>64.31999999999999</v>
      </c>
      <c r="O1013" t="n">
        <v>31874.54</v>
      </c>
      <c r="P1013" t="n">
        <v>55.94</v>
      </c>
      <c r="Q1013" t="n">
        <v>203.56</v>
      </c>
      <c r="R1013" t="n">
        <v>15.87</v>
      </c>
      <c r="S1013" t="n">
        <v>13.05</v>
      </c>
      <c r="T1013" t="n">
        <v>1120.68</v>
      </c>
      <c r="U1013" t="n">
        <v>0.82</v>
      </c>
      <c r="V1013" t="n">
        <v>0.91</v>
      </c>
      <c r="W1013" t="n">
        <v>0.06</v>
      </c>
      <c r="X1013" t="n">
        <v>0.06</v>
      </c>
      <c r="Y1013" t="n">
        <v>1</v>
      </c>
      <c r="Z1013" t="n">
        <v>10</v>
      </c>
    </row>
    <row r="1014">
      <c r="A1014" t="n">
        <v>55</v>
      </c>
      <c r="B1014" t="n">
        <v>120</v>
      </c>
      <c r="C1014" t="inlineStr">
        <is>
          <t xml:space="preserve">CONCLUIDO	</t>
        </is>
      </c>
      <c r="D1014" t="n">
        <v>14.3073</v>
      </c>
      <c r="E1014" t="n">
        <v>6.99</v>
      </c>
      <c r="F1014" t="n">
        <v>4.1</v>
      </c>
      <c r="G1014" t="n">
        <v>61.48</v>
      </c>
      <c r="H1014" t="n">
        <v>1.02</v>
      </c>
      <c r="I1014" t="n">
        <v>4</v>
      </c>
      <c r="J1014" t="n">
        <v>257</v>
      </c>
      <c r="K1014" t="n">
        <v>57.72</v>
      </c>
      <c r="L1014" t="n">
        <v>14.75</v>
      </c>
      <c r="M1014" t="n">
        <v>2</v>
      </c>
      <c r="N1014" t="n">
        <v>64.53</v>
      </c>
      <c r="O1014" t="n">
        <v>31931.15</v>
      </c>
      <c r="P1014" t="n">
        <v>55.79</v>
      </c>
      <c r="Q1014" t="n">
        <v>203.56</v>
      </c>
      <c r="R1014" t="n">
        <v>15.84</v>
      </c>
      <c r="S1014" t="n">
        <v>13.05</v>
      </c>
      <c r="T1014" t="n">
        <v>1104.17</v>
      </c>
      <c r="U1014" t="n">
        <v>0.82</v>
      </c>
      <c r="V1014" t="n">
        <v>0.91</v>
      </c>
      <c r="W1014" t="n">
        <v>0.06</v>
      </c>
      <c r="X1014" t="n">
        <v>0.06</v>
      </c>
      <c r="Y1014" t="n">
        <v>1</v>
      </c>
      <c r="Z1014" t="n">
        <v>10</v>
      </c>
    </row>
    <row r="1015">
      <c r="A1015" t="n">
        <v>56</v>
      </c>
      <c r="B1015" t="n">
        <v>120</v>
      </c>
      <c r="C1015" t="inlineStr">
        <is>
          <t xml:space="preserve">CONCLUIDO	</t>
        </is>
      </c>
      <c r="D1015" t="n">
        <v>14.3044</v>
      </c>
      <c r="E1015" t="n">
        <v>6.99</v>
      </c>
      <c r="F1015" t="n">
        <v>4.1</v>
      </c>
      <c r="G1015" t="n">
        <v>61.5</v>
      </c>
      <c r="H1015" t="n">
        <v>1.04</v>
      </c>
      <c r="I1015" t="n">
        <v>4</v>
      </c>
      <c r="J1015" t="n">
        <v>257.46</v>
      </c>
      <c r="K1015" t="n">
        <v>57.72</v>
      </c>
      <c r="L1015" t="n">
        <v>15</v>
      </c>
      <c r="M1015" t="n">
        <v>2</v>
      </c>
      <c r="N1015" t="n">
        <v>64.73999999999999</v>
      </c>
      <c r="O1015" t="n">
        <v>31987.71</v>
      </c>
      <c r="P1015" t="n">
        <v>55.69</v>
      </c>
      <c r="Q1015" t="n">
        <v>203.56</v>
      </c>
      <c r="R1015" t="n">
        <v>15.89</v>
      </c>
      <c r="S1015" t="n">
        <v>13.05</v>
      </c>
      <c r="T1015" t="n">
        <v>1130.45</v>
      </c>
      <c r="U1015" t="n">
        <v>0.82</v>
      </c>
      <c r="V1015" t="n">
        <v>0.91</v>
      </c>
      <c r="W1015" t="n">
        <v>0.06</v>
      </c>
      <c r="X1015" t="n">
        <v>0.06</v>
      </c>
      <c r="Y1015" t="n">
        <v>1</v>
      </c>
      <c r="Z1015" t="n">
        <v>10</v>
      </c>
    </row>
    <row r="1016">
      <c r="A1016" t="n">
        <v>57</v>
      </c>
      <c r="B1016" t="n">
        <v>120</v>
      </c>
      <c r="C1016" t="inlineStr">
        <is>
          <t xml:space="preserve">CONCLUIDO	</t>
        </is>
      </c>
      <c r="D1016" t="n">
        <v>14.3016</v>
      </c>
      <c r="E1016" t="n">
        <v>6.99</v>
      </c>
      <c r="F1016" t="n">
        <v>4.1</v>
      </c>
      <c r="G1016" t="n">
        <v>61.52</v>
      </c>
      <c r="H1016" t="n">
        <v>1.05</v>
      </c>
      <c r="I1016" t="n">
        <v>4</v>
      </c>
      <c r="J1016" t="n">
        <v>257.92</v>
      </c>
      <c r="K1016" t="n">
        <v>57.72</v>
      </c>
      <c r="L1016" t="n">
        <v>15.25</v>
      </c>
      <c r="M1016" t="n">
        <v>2</v>
      </c>
      <c r="N1016" t="n">
        <v>64.95</v>
      </c>
      <c r="O1016" t="n">
        <v>32044.35</v>
      </c>
      <c r="P1016" t="n">
        <v>55.72</v>
      </c>
      <c r="Q1016" t="n">
        <v>203.56</v>
      </c>
      <c r="R1016" t="n">
        <v>15.91</v>
      </c>
      <c r="S1016" t="n">
        <v>13.05</v>
      </c>
      <c r="T1016" t="n">
        <v>1140.43</v>
      </c>
      <c r="U1016" t="n">
        <v>0.82</v>
      </c>
      <c r="V1016" t="n">
        <v>0.91</v>
      </c>
      <c r="W1016" t="n">
        <v>0.06</v>
      </c>
      <c r="X1016" t="n">
        <v>0.06</v>
      </c>
      <c r="Y1016" t="n">
        <v>1</v>
      </c>
      <c r="Z1016" t="n">
        <v>10</v>
      </c>
    </row>
    <row r="1017">
      <c r="A1017" t="n">
        <v>58</v>
      </c>
      <c r="B1017" t="n">
        <v>120</v>
      </c>
      <c r="C1017" t="inlineStr">
        <is>
          <t xml:space="preserve">CONCLUIDO	</t>
        </is>
      </c>
      <c r="D1017" t="n">
        <v>14.317</v>
      </c>
      <c r="E1017" t="n">
        <v>6.98</v>
      </c>
      <c r="F1017" t="n">
        <v>4.09</v>
      </c>
      <c r="G1017" t="n">
        <v>61.4</v>
      </c>
      <c r="H1017" t="n">
        <v>1.07</v>
      </c>
      <c r="I1017" t="n">
        <v>4</v>
      </c>
      <c r="J1017" t="n">
        <v>258.38</v>
      </c>
      <c r="K1017" t="n">
        <v>57.72</v>
      </c>
      <c r="L1017" t="n">
        <v>15.5</v>
      </c>
      <c r="M1017" t="n">
        <v>2</v>
      </c>
      <c r="N1017" t="n">
        <v>65.16</v>
      </c>
      <c r="O1017" t="n">
        <v>32101.07</v>
      </c>
      <c r="P1017" t="n">
        <v>55.46</v>
      </c>
      <c r="Q1017" t="n">
        <v>203.56</v>
      </c>
      <c r="R1017" t="n">
        <v>15.62</v>
      </c>
      <c r="S1017" t="n">
        <v>13.05</v>
      </c>
      <c r="T1017" t="n">
        <v>992.62</v>
      </c>
      <c r="U1017" t="n">
        <v>0.84</v>
      </c>
      <c r="V1017" t="n">
        <v>0.91</v>
      </c>
      <c r="W1017" t="n">
        <v>0.06</v>
      </c>
      <c r="X1017" t="n">
        <v>0.05</v>
      </c>
      <c r="Y1017" t="n">
        <v>1</v>
      </c>
      <c r="Z1017" t="n">
        <v>10</v>
      </c>
    </row>
    <row r="1018">
      <c r="A1018" t="n">
        <v>59</v>
      </c>
      <c r="B1018" t="n">
        <v>120</v>
      </c>
      <c r="C1018" t="inlineStr">
        <is>
          <t xml:space="preserve">CONCLUIDO	</t>
        </is>
      </c>
      <c r="D1018" t="n">
        <v>14.3312</v>
      </c>
      <c r="E1018" t="n">
        <v>6.98</v>
      </c>
      <c r="F1018" t="n">
        <v>4.09</v>
      </c>
      <c r="G1018" t="n">
        <v>61.3</v>
      </c>
      <c r="H1018" t="n">
        <v>1.08</v>
      </c>
      <c r="I1018" t="n">
        <v>4</v>
      </c>
      <c r="J1018" t="n">
        <v>258.84</v>
      </c>
      <c r="K1018" t="n">
        <v>57.72</v>
      </c>
      <c r="L1018" t="n">
        <v>15.75</v>
      </c>
      <c r="M1018" t="n">
        <v>2</v>
      </c>
      <c r="N1018" t="n">
        <v>65.37</v>
      </c>
      <c r="O1018" t="n">
        <v>32157.87</v>
      </c>
      <c r="P1018" t="n">
        <v>55.17</v>
      </c>
      <c r="Q1018" t="n">
        <v>203.56</v>
      </c>
      <c r="R1018" t="n">
        <v>15.46</v>
      </c>
      <c r="S1018" t="n">
        <v>13.05</v>
      </c>
      <c r="T1018" t="n">
        <v>914.12</v>
      </c>
      <c r="U1018" t="n">
        <v>0.84</v>
      </c>
      <c r="V1018" t="n">
        <v>0.91</v>
      </c>
      <c r="W1018" t="n">
        <v>0.06</v>
      </c>
      <c r="X1018" t="n">
        <v>0.05</v>
      </c>
      <c r="Y1018" t="n">
        <v>1</v>
      </c>
      <c r="Z1018" t="n">
        <v>10</v>
      </c>
    </row>
    <row r="1019">
      <c r="A1019" t="n">
        <v>60</v>
      </c>
      <c r="B1019" t="n">
        <v>120</v>
      </c>
      <c r="C1019" t="inlineStr">
        <is>
          <t xml:space="preserve">CONCLUIDO	</t>
        </is>
      </c>
      <c r="D1019" t="n">
        <v>14.3204</v>
      </c>
      <c r="E1019" t="n">
        <v>6.98</v>
      </c>
      <c r="F1019" t="n">
        <v>4.09</v>
      </c>
      <c r="G1019" t="n">
        <v>61.38</v>
      </c>
      <c r="H1019" t="n">
        <v>1.1</v>
      </c>
      <c r="I1019" t="n">
        <v>4</v>
      </c>
      <c r="J1019" t="n">
        <v>259.3</v>
      </c>
      <c r="K1019" t="n">
        <v>57.72</v>
      </c>
      <c r="L1019" t="n">
        <v>16</v>
      </c>
      <c r="M1019" t="n">
        <v>2</v>
      </c>
      <c r="N1019" t="n">
        <v>65.58</v>
      </c>
      <c r="O1019" t="n">
        <v>32214.75</v>
      </c>
      <c r="P1019" t="n">
        <v>55.06</v>
      </c>
      <c r="Q1019" t="n">
        <v>203.56</v>
      </c>
      <c r="R1019" t="n">
        <v>15.65</v>
      </c>
      <c r="S1019" t="n">
        <v>13.05</v>
      </c>
      <c r="T1019" t="n">
        <v>1010.43</v>
      </c>
      <c r="U1019" t="n">
        <v>0.83</v>
      </c>
      <c r="V1019" t="n">
        <v>0.91</v>
      </c>
      <c r="W1019" t="n">
        <v>0.06</v>
      </c>
      <c r="X1019" t="n">
        <v>0.05</v>
      </c>
      <c r="Y1019" t="n">
        <v>1</v>
      </c>
      <c r="Z1019" t="n">
        <v>10</v>
      </c>
    </row>
    <row r="1020">
      <c r="A1020" t="n">
        <v>61</v>
      </c>
      <c r="B1020" t="n">
        <v>120</v>
      </c>
      <c r="C1020" t="inlineStr">
        <is>
          <t xml:space="preserve">CONCLUIDO	</t>
        </is>
      </c>
      <c r="D1020" t="n">
        <v>14.3022</v>
      </c>
      <c r="E1020" t="n">
        <v>6.99</v>
      </c>
      <c r="F1020" t="n">
        <v>4.1</v>
      </c>
      <c r="G1020" t="n">
        <v>61.51</v>
      </c>
      <c r="H1020" t="n">
        <v>1.11</v>
      </c>
      <c r="I1020" t="n">
        <v>4</v>
      </c>
      <c r="J1020" t="n">
        <v>259.76</v>
      </c>
      <c r="K1020" t="n">
        <v>57.72</v>
      </c>
      <c r="L1020" t="n">
        <v>16.25</v>
      </c>
      <c r="M1020" t="n">
        <v>2</v>
      </c>
      <c r="N1020" t="n">
        <v>65.79000000000001</v>
      </c>
      <c r="O1020" t="n">
        <v>32271.71</v>
      </c>
      <c r="P1020" t="n">
        <v>55.29</v>
      </c>
      <c r="Q1020" t="n">
        <v>203.56</v>
      </c>
      <c r="R1020" t="n">
        <v>15.96</v>
      </c>
      <c r="S1020" t="n">
        <v>13.05</v>
      </c>
      <c r="T1020" t="n">
        <v>1162.88</v>
      </c>
      <c r="U1020" t="n">
        <v>0.82</v>
      </c>
      <c r="V1020" t="n">
        <v>0.91</v>
      </c>
      <c r="W1020" t="n">
        <v>0.06</v>
      </c>
      <c r="X1020" t="n">
        <v>0.06</v>
      </c>
      <c r="Y1020" t="n">
        <v>1</v>
      </c>
      <c r="Z1020" t="n">
        <v>10</v>
      </c>
    </row>
    <row r="1021">
      <c r="A1021" t="n">
        <v>62</v>
      </c>
      <c r="B1021" t="n">
        <v>120</v>
      </c>
      <c r="C1021" t="inlineStr">
        <is>
          <t xml:space="preserve">CONCLUIDO	</t>
        </is>
      </c>
      <c r="D1021" t="n">
        <v>14.2965</v>
      </c>
      <c r="E1021" t="n">
        <v>6.99</v>
      </c>
      <c r="F1021" t="n">
        <v>4.1</v>
      </c>
      <c r="G1021" t="n">
        <v>61.55</v>
      </c>
      <c r="H1021" t="n">
        <v>1.13</v>
      </c>
      <c r="I1021" t="n">
        <v>4</v>
      </c>
      <c r="J1021" t="n">
        <v>260.23</v>
      </c>
      <c r="K1021" t="n">
        <v>57.72</v>
      </c>
      <c r="L1021" t="n">
        <v>16.5</v>
      </c>
      <c r="M1021" t="n">
        <v>2</v>
      </c>
      <c r="N1021" t="n">
        <v>66</v>
      </c>
      <c r="O1021" t="n">
        <v>32328.74</v>
      </c>
      <c r="P1021" t="n">
        <v>55.03</v>
      </c>
      <c r="Q1021" t="n">
        <v>203.56</v>
      </c>
      <c r="R1021" t="n">
        <v>16</v>
      </c>
      <c r="S1021" t="n">
        <v>13.05</v>
      </c>
      <c r="T1021" t="n">
        <v>1187.44</v>
      </c>
      <c r="U1021" t="n">
        <v>0.82</v>
      </c>
      <c r="V1021" t="n">
        <v>0.91</v>
      </c>
      <c r="W1021" t="n">
        <v>0.06</v>
      </c>
      <c r="X1021" t="n">
        <v>0.06</v>
      </c>
      <c r="Y1021" t="n">
        <v>1</v>
      </c>
      <c r="Z1021" t="n">
        <v>10</v>
      </c>
    </row>
    <row r="1022">
      <c r="A1022" t="n">
        <v>63</v>
      </c>
      <c r="B1022" t="n">
        <v>120</v>
      </c>
      <c r="C1022" t="inlineStr">
        <is>
          <t xml:space="preserve">CONCLUIDO	</t>
        </is>
      </c>
      <c r="D1022" t="n">
        <v>14.2976</v>
      </c>
      <c r="E1022" t="n">
        <v>6.99</v>
      </c>
      <c r="F1022" t="n">
        <v>4.1</v>
      </c>
      <c r="G1022" t="n">
        <v>61.55</v>
      </c>
      <c r="H1022" t="n">
        <v>1.14</v>
      </c>
      <c r="I1022" t="n">
        <v>4</v>
      </c>
      <c r="J1022" t="n">
        <v>260.69</v>
      </c>
      <c r="K1022" t="n">
        <v>57.72</v>
      </c>
      <c r="L1022" t="n">
        <v>16.75</v>
      </c>
      <c r="M1022" t="n">
        <v>2</v>
      </c>
      <c r="N1022" t="n">
        <v>66.20999999999999</v>
      </c>
      <c r="O1022" t="n">
        <v>32385.86</v>
      </c>
      <c r="P1022" t="n">
        <v>54.71</v>
      </c>
      <c r="Q1022" t="n">
        <v>203.56</v>
      </c>
      <c r="R1022" t="n">
        <v>16.02</v>
      </c>
      <c r="S1022" t="n">
        <v>13.05</v>
      </c>
      <c r="T1022" t="n">
        <v>1193.6</v>
      </c>
      <c r="U1022" t="n">
        <v>0.8100000000000001</v>
      </c>
      <c r="V1022" t="n">
        <v>0.91</v>
      </c>
      <c r="W1022" t="n">
        <v>0.06</v>
      </c>
      <c r="X1022" t="n">
        <v>0.06</v>
      </c>
      <c r="Y1022" t="n">
        <v>1</v>
      </c>
      <c r="Z1022" t="n">
        <v>10</v>
      </c>
    </row>
    <row r="1023">
      <c r="A1023" t="n">
        <v>64</v>
      </c>
      <c r="B1023" t="n">
        <v>120</v>
      </c>
      <c r="C1023" t="inlineStr">
        <is>
          <t xml:space="preserve">CONCLUIDO	</t>
        </is>
      </c>
      <c r="D1023" t="n">
        <v>14.301</v>
      </c>
      <c r="E1023" t="n">
        <v>6.99</v>
      </c>
      <c r="F1023" t="n">
        <v>4.1</v>
      </c>
      <c r="G1023" t="n">
        <v>61.52</v>
      </c>
      <c r="H1023" t="n">
        <v>1.16</v>
      </c>
      <c r="I1023" t="n">
        <v>4</v>
      </c>
      <c r="J1023" t="n">
        <v>261.15</v>
      </c>
      <c r="K1023" t="n">
        <v>57.72</v>
      </c>
      <c r="L1023" t="n">
        <v>17</v>
      </c>
      <c r="M1023" t="n">
        <v>2</v>
      </c>
      <c r="N1023" t="n">
        <v>66.43000000000001</v>
      </c>
      <c r="O1023" t="n">
        <v>32443.05</v>
      </c>
      <c r="P1023" t="n">
        <v>54.46</v>
      </c>
      <c r="Q1023" t="n">
        <v>203.56</v>
      </c>
      <c r="R1023" t="n">
        <v>15.94</v>
      </c>
      <c r="S1023" t="n">
        <v>13.05</v>
      </c>
      <c r="T1023" t="n">
        <v>1154.39</v>
      </c>
      <c r="U1023" t="n">
        <v>0.82</v>
      </c>
      <c r="V1023" t="n">
        <v>0.91</v>
      </c>
      <c r="W1023" t="n">
        <v>0.06</v>
      </c>
      <c r="X1023" t="n">
        <v>0.06</v>
      </c>
      <c r="Y1023" t="n">
        <v>1</v>
      </c>
      <c r="Z1023" t="n">
        <v>10</v>
      </c>
    </row>
    <row r="1024">
      <c r="A1024" t="n">
        <v>65</v>
      </c>
      <c r="B1024" t="n">
        <v>120</v>
      </c>
      <c r="C1024" t="inlineStr">
        <is>
          <t xml:space="preserve">CONCLUIDO	</t>
        </is>
      </c>
      <c r="D1024" t="n">
        <v>14.2999</v>
      </c>
      <c r="E1024" t="n">
        <v>6.99</v>
      </c>
      <c r="F1024" t="n">
        <v>4.1</v>
      </c>
      <c r="G1024" t="n">
        <v>61.53</v>
      </c>
      <c r="H1024" t="n">
        <v>1.17</v>
      </c>
      <c r="I1024" t="n">
        <v>4</v>
      </c>
      <c r="J1024" t="n">
        <v>261.62</v>
      </c>
      <c r="K1024" t="n">
        <v>57.72</v>
      </c>
      <c r="L1024" t="n">
        <v>17.25</v>
      </c>
      <c r="M1024" t="n">
        <v>2</v>
      </c>
      <c r="N1024" t="n">
        <v>66.64</v>
      </c>
      <c r="O1024" t="n">
        <v>32500.33</v>
      </c>
      <c r="P1024" t="n">
        <v>54.16</v>
      </c>
      <c r="Q1024" t="n">
        <v>203.56</v>
      </c>
      <c r="R1024" t="n">
        <v>15.92</v>
      </c>
      <c r="S1024" t="n">
        <v>13.05</v>
      </c>
      <c r="T1024" t="n">
        <v>1143.6</v>
      </c>
      <c r="U1024" t="n">
        <v>0.82</v>
      </c>
      <c r="V1024" t="n">
        <v>0.91</v>
      </c>
      <c r="W1024" t="n">
        <v>0.06</v>
      </c>
      <c r="X1024" t="n">
        <v>0.06</v>
      </c>
      <c r="Y1024" t="n">
        <v>1</v>
      </c>
      <c r="Z1024" t="n">
        <v>10</v>
      </c>
    </row>
    <row r="1025">
      <c r="A1025" t="n">
        <v>66</v>
      </c>
      <c r="B1025" t="n">
        <v>120</v>
      </c>
      <c r="C1025" t="inlineStr">
        <is>
          <t xml:space="preserve">CONCLUIDO	</t>
        </is>
      </c>
      <c r="D1025" t="n">
        <v>14.3187</v>
      </c>
      <c r="E1025" t="n">
        <v>6.98</v>
      </c>
      <c r="F1025" t="n">
        <v>4.09</v>
      </c>
      <c r="G1025" t="n">
        <v>61.39</v>
      </c>
      <c r="H1025" t="n">
        <v>1.19</v>
      </c>
      <c r="I1025" t="n">
        <v>4</v>
      </c>
      <c r="J1025" t="n">
        <v>262.08</v>
      </c>
      <c r="K1025" t="n">
        <v>57.72</v>
      </c>
      <c r="L1025" t="n">
        <v>17.5</v>
      </c>
      <c r="M1025" t="n">
        <v>2</v>
      </c>
      <c r="N1025" t="n">
        <v>66.86</v>
      </c>
      <c r="O1025" t="n">
        <v>32557.69</v>
      </c>
      <c r="P1025" t="n">
        <v>53.67</v>
      </c>
      <c r="Q1025" t="n">
        <v>203.57</v>
      </c>
      <c r="R1025" t="n">
        <v>15.58</v>
      </c>
      <c r="S1025" t="n">
        <v>13.05</v>
      </c>
      <c r="T1025" t="n">
        <v>976.22</v>
      </c>
      <c r="U1025" t="n">
        <v>0.84</v>
      </c>
      <c r="V1025" t="n">
        <v>0.91</v>
      </c>
      <c r="W1025" t="n">
        <v>0.06</v>
      </c>
      <c r="X1025" t="n">
        <v>0.05</v>
      </c>
      <c r="Y1025" t="n">
        <v>1</v>
      </c>
      <c r="Z1025" t="n">
        <v>10</v>
      </c>
    </row>
    <row r="1026">
      <c r="A1026" t="n">
        <v>67</v>
      </c>
      <c r="B1026" t="n">
        <v>120</v>
      </c>
      <c r="C1026" t="inlineStr">
        <is>
          <t xml:space="preserve">CONCLUIDO	</t>
        </is>
      </c>
      <c r="D1026" t="n">
        <v>14.3181</v>
      </c>
      <c r="E1026" t="n">
        <v>6.98</v>
      </c>
      <c r="F1026" t="n">
        <v>4.09</v>
      </c>
      <c r="G1026" t="n">
        <v>61.4</v>
      </c>
      <c r="H1026" t="n">
        <v>1.2</v>
      </c>
      <c r="I1026" t="n">
        <v>4</v>
      </c>
      <c r="J1026" t="n">
        <v>262.55</v>
      </c>
      <c r="K1026" t="n">
        <v>57.72</v>
      </c>
      <c r="L1026" t="n">
        <v>17.75</v>
      </c>
      <c r="M1026" t="n">
        <v>2</v>
      </c>
      <c r="N1026" t="n">
        <v>67.06999999999999</v>
      </c>
      <c r="O1026" t="n">
        <v>32615.12</v>
      </c>
      <c r="P1026" t="n">
        <v>53.17</v>
      </c>
      <c r="Q1026" t="n">
        <v>203.56</v>
      </c>
      <c r="R1026" t="n">
        <v>15.71</v>
      </c>
      <c r="S1026" t="n">
        <v>13.05</v>
      </c>
      <c r="T1026" t="n">
        <v>1038.16</v>
      </c>
      <c r="U1026" t="n">
        <v>0.83</v>
      </c>
      <c r="V1026" t="n">
        <v>0.91</v>
      </c>
      <c r="W1026" t="n">
        <v>0.06</v>
      </c>
      <c r="X1026" t="n">
        <v>0.05</v>
      </c>
      <c r="Y1026" t="n">
        <v>1</v>
      </c>
      <c r="Z1026" t="n">
        <v>10</v>
      </c>
    </row>
    <row r="1027">
      <c r="A1027" t="n">
        <v>68</v>
      </c>
      <c r="B1027" t="n">
        <v>120</v>
      </c>
      <c r="C1027" t="inlineStr">
        <is>
          <t xml:space="preserve">CONCLUIDO	</t>
        </is>
      </c>
      <c r="D1027" t="n">
        <v>14.2937</v>
      </c>
      <c r="E1027" t="n">
        <v>7</v>
      </c>
      <c r="F1027" t="n">
        <v>4.11</v>
      </c>
      <c r="G1027" t="n">
        <v>61.58</v>
      </c>
      <c r="H1027" t="n">
        <v>1.22</v>
      </c>
      <c r="I1027" t="n">
        <v>4</v>
      </c>
      <c r="J1027" t="n">
        <v>263.01</v>
      </c>
      <c r="K1027" t="n">
        <v>57.72</v>
      </c>
      <c r="L1027" t="n">
        <v>18</v>
      </c>
      <c r="M1027" t="n">
        <v>2</v>
      </c>
      <c r="N1027" t="n">
        <v>67.29000000000001</v>
      </c>
      <c r="O1027" t="n">
        <v>32672.64</v>
      </c>
      <c r="P1027" t="n">
        <v>52.88</v>
      </c>
      <c r="Q1027" t="n">
        <v>203.58</v>
      </c>
      <c r="R1027" t="n">
        <v>16.09</v>
      </c>
      <c r="S1027" t="n">
        <v>13.05</v>
      </c>
      <c r="T1027" t="n">
        <v>1232.48</v>
      </c>
      <c r="U1027" t="n">
        <v>0.8100000000000001</v>
      </c>
      <c r="V1027" t="n">
        <v>0.91</v>
      </c>
      <c r="W1027" t="n">
        <v>0.06</v>
      </c>
      <c r="X1027" t="n">
        <v>0.06</v>
      </c>
      <c r="Y1027" t="n">
        <v>1</v>
      </c>
      <c r="Z1027" t="n">
        <v>10</v>
      </c>
    </row>
    <row r="1028">
      <c r="A1028" t="n">
        <v>69</v>
      </c>
      <c r="B1028" t="n">
        <v>120</v>
      </c>
      <c r="C1028" t="inlineStr">
        <is>
          <t xml:space="preserve">CONCLUIDO	</t>
        </is>
      </c>
      <c r="D1028" t="n">
        <v>14.2931</v>
      </c>
      <c r="E1028" t="n">
        <v>7</v>
      </c>
      <c r="F1028" t="n">
        <v>4.11</v>
      </c>
      <c r="G1028" t="n">
        <v>61.58</v>
      </c>
      <c r="H1028" t="n">
        <v>1.23</v>
      </c>
      <c r="I1028" t="n">
        <v>4</v>
      </c>
      <c r="J1028" t="n">
        <v>263.48</v>
      </c>
      <c r="K1028" t="n">
        <v>57.72</v>
      </c>
      <c r="L1028" t="n">
        <v>18.25</v>
      </c>
      <c r="M1028" t="n">
        <v>2</v>
      </c>
      <c r="N1028" t="n">
        <v>67.51000000000001</v>
      </c>
      <c r="O1028" t="n">
        <v>32730.24</v>
      </c>
      <c r="P1028" t="n">
        <v>52.51</v>
      </c>
      <c r="Q1028" t="n">
        <v>203.56</v>
      </c>
      <c r="R1028" t="n">
        <v>16.09</v>
      </c>
      <c r="S1028" t="n">
        <v>13.05</v>
      </c>
      <c r="T1028" t="n">
        <v>1229.76</v>
      </c>
      <c r="U1028" t="n">
        <v>0.8100000000000001</v>
      </c>
      <c r="V1028" t="n">
        <v>0.91</v>
      </c>
      <c r="W1028" t="n">
        <v>0.06</v>
      </c>
      <c r="X1028" t="n">
        <v>0.07000000000000001</v>
      </c>
      <c r="Y1028" t="n">
        <v>1</v>
      </c>
      <c r="Z1028" t="n">
        <v>10</v>
      </c>
    </row>
    <row r="1029">
      <c r="A1029" t="n">
        <v>70</v>
      </c>
      <c r="B1029" t="n">
        <v>120</v>
      </c>
      <c r="C1029" t="inlineStr">
        <is>
          <t xml:space="preserve">CONCLUIDO	</t>
        </is>
      </c>
      <c r="D1029" t="n">
        <v>14.437</v>
      </c>
      <c r="E1029" t="n">
        <v>6.93</v>
      </c>
      <c r="F1029" t="n">
        <v>4.08</v>
      </c>
      <c r="G1029" t="n">
        <v>81.62</v>
      </c>
      <c r="H1029" t="n">
        <v>1.25</v>
      </c>
      <c r="I1029" t="n">
        <v>3</v>
      </c>
      <c r="J1029" t="n">
        <v>263.95</v>
      </c>
      <c r="K1029" t="n">
        <v>57.72</v>
      </c>
      <c r="L1029" t="n">
        <v>18.5</v>
      </c>
      <c r="M1029" t="n">
        <v>1</v>
      </c>
      <c r="N1029" t="n">
        <v>67.72</v>
      </c>
      <c r="O1029" t="n">
        <v>32787.92</v>
      </c>
      <c r="P1029" t="n">
        <v>51.73</v>
      </c>
      <c r="Q1029" t="n">
        <v>203.56</v>
      </c>
      <c r="R1029" t="n">
        <v>15.3</v>
      </c>
      <c r="S1029" t="n">
        <v>13.05</v>
      </c>
      <c r="T1029" t="n">
        <v>839</v>
      </c>
      <c r="U1029" t="n">
        <v>0.85</v>
      </c>
      <c r="V1029" t="n">
        <v>0.92</v>
      </c>
      <c r="W1029" t="n">
        <v>0.06</v>
      </c>
      <c r="X1029" t="n">
        <v>0.04</v>
      </c>
      <c r="Y1029" t="n">
        <v>1</v>
      </c>
      <c r="Z1029" t="n">
        <v>10</v>
      </c>
    </row>
    <row r="1030">
      <c r="A1030" t="n">
        <v>71</v>
      </c>
      <c r="B1030" t="n">
        <v>120</v>
      </c>
      <c r="C1030" t="inlineStr">
        <is>
          <t xml:space="preserve">CONCLUIDO	</t>
        </is>
      </c>
      <c r="D1030" t="n">
        <v>14.448</v>
      </c>
      <c r="E1030" t="n">
        <v>6.92</v>
      </c>
      <c r="F1030" t="n">
        <v>4.08</v>
      </c>
      <c r="G1030" t="n">
        <v>81.52</v>
      </c>
      <c r="H1030" t="n">
        <v>1.26</v>
      </c>
      <c r="I1030" t="n">
        <v>3</v>
      </c>
      <c r="J1030" t="n">
        <v>264.42</v>
      </c>
      <c r="K1030" t="n">
        <v>57.72</v>
      </c>
      <c r="L1030" t="n">
        <v>18.75</v>
      </c>
      <c r="M1030" t="n">
        <v>1</v>
      </c>
      <c r="N1030" t="n">
        <v>67.94</v>
      </c>
      <c r="O1030" t="n">
        <v>32845.69</v>
      </c>
      <c r="P1030" t="n">
        <v>51.9</v>
      </c>
      <c r="Q1030" t="n">
        <v>203.57</v>
      </c>
      <c r="R1030" t="n">
        <v>15.07</v>
      </c>
      <c r="S1030" t="n">
        <v>13.05</v>
      </c>
      <c r="T1030" t="n">
        <v>723.85</v>
      </c>
      <c r="U1030" t="n">
        <v>0.87</v>
      </c>
      <c r="V1030" t="n">
        <v>0.92</v>
      </c>
      <c r="W1030" t="n">
        <v>0.06</v>
      </c>
      <c r="X1030" t="n">
        <v>0.04</v>
      </c>
      <c r="Y1030" t="n">
        <v>1</v>
      </c>
      <c r="Z1030" t="n">
        <v>10</v>
      </c>
    </row>
    <row r="1031">
      <c r="A1031" t="n">
        <v>72</v>
      </c>
      <c r="B1031" t="n">
        <v>120</v>
      </c>
      <c r="C1031" t="inlineStr">
        <is>
          <t xml:space="preserve">CONCLUIDO	</t>
        </is>
      </c>
      <c r="D1031" t="n">
        <v>14.4602</v>
      </c>
      <c r="E1031" t="n">
        <v>6.92</v>
      </c>
      <c r="F1031" t="n">
        <v>4.07</v>
      </c>
      <c r="G1031" t="n">
        <v>81.40000000000001</v>
      </c>
      <c r="H1031" t="n">
        <v>1.28</v>
      </c>
      <c r="I1031" t="n">
        <v>3</v>
      </c>
      <c r="J1031" t="n">
        <v>264.89</v>
      </c>
      <c r="K1031" t="n">
        <v>57.72</v>
      </c>
      <c r="L1031" t="n">
        <v>19</v>
      </c>
      <c r="M1031" t="n">
        <v>1</v>
      </c>
      <c r="N1031" t="n">
        <v>68.16</v>
      </c>
      <c r="O1031" t="n">
        <v>32903.54</v>
      </c>
      <c r="P1031" t="n">
        <v>51.86</v>
      </c>
      <c r="Q1031" t="n">
        <v>203.56</v>
      </c>
      <c r="R1031" t="n">
        <v>14.89</v>
      </c>
      <c r="S1031" t="n">
        <v>13.05</v>
      </c>
      <c r="T1031" t="n">
        <v>636.9299999999999</v>
      </c>
      <c r="U1031" t="n">
        <v>0.88</v>
      </c>
      <c r="V1031" t="n">
        <v>0.92</v>
      </c>
      <c r="W1031" t="n">
        <v>0.06</v>
      </c>
      <c r="X1031" t="n">
        <v>0.03</v>
      </c>
      <c r="Y1031" t="n">
        <v>1</v>
      </c>
      <c r="Z1031" t="n">
        <v>10</v>
      </c>
    </row>
    <row r="1032">
      <c r="A1032" t="n">
        <v>73</v>
      </c>
      <c r="B1032" t="n">
        <v>120</v>
      </c>
      <c r="C1032" t="inlineStr">
        <is>
          <t xml:space="preserve">CONCLUIDO	</t>
        </is>
      </c>
      <c r="D1032" t="n">
        <v>14.4631</v>
      </c>
      <c r="E1032" t="n">
        <v>6.91</v>
      </c>
      <c r="F1032" t="n">
        <v>4.07</v>
      </c>
      <c r="G1032" t="n">
        <v>81.37</v>
      </c>
      <c r="H1032" t="n">
        <v>1.29</v>
      </c>
      <c r="I1032" t="n">
        <v>3</v>
      </c>
      <c r="J1032" t="n">
        <v>265.36</v>
      </c>
      <c r="K1032" t="n">
        <v>57.72</v>
      </c>
      <c r="L1032" t="n">
        <v>19.25</v>
      </c>
      <c r="M1032" t="n">
        <v>1</v>
      </c>
      <c r="N1032" t="n">
        <v>68.38</v>
      </c>
      <c r="O1032" t="n">
        <v>32961.47</v>
      </c>
      <c r="P1032" t="n">
        <v>51.93</v>
      </c>
      <c r="Q1032" t="n">
        <v>203.56</v>
      </c>
      <c r="R1032" t="n">
        <v>14.87</v>
      </c>
      <c r="S1032" t="n">
        <v>13.05</v>
      </c>
      <c r="T1032" t="n">
        <v>624.14</v>
      </c>
      <c r="U1032" t="n">
        <v>0.88</v>
      </c>
      <c r="V1032" t="n">
        <v>0.92</v>
      </c>
      <c r="W1032" t="n">
        <v>0.06</v>
      </c>
      <c r="X1032" t="n">
        <v>0.03</v>
      </c>
      <c r="Y1032" t="n">
        <v>1</v>
      </c>
      <c r="Z1032" t="n">
        <v>10</v>
      </c>
    </row>
    <row r="1033">
      <c r="A1033" t="n">
        <v>74</v>
      </c>
      <c r="B1033" t="n">
        <v>120</v>
      </c>
      <c r="C1033" t="inlineStr">
        <is>
          <t xml:space="preserve">CONCLUIDO	</t>
        </is>
      </c>
      <c r="D1033" t="n">
        <v>14.4584</v>
      </c>
      <c r="E1033" t="n">
        <v>6.92</v>
      </c>
      <c r="F1033" t="n">
        <v>4.07</v>
      </c>
      <c r="G1033" t="n">
        <v>81.42</v>
      </c>
      <c r="H1033" t="n">
        <v>1.31</v>
      </c>
      <c r="I1033" t="n">
        <v>3</v>
      </c>
      <c r="J1033" t="n">
        <v>265.83</v>
      </c>
      <c r="K1033" t="n">
        <v>57.72</v>
      </c>
      <c r="L1033" t="n">
        <v>19.5</v>
      </c>
      <c r="M1033" t="n">
        <v>1</v>
      </c>
      <c r="N1033" t="n">
        <v>68.59999999999999</v>
      </c>
      <c r="O1033" t="n">
        <v>33019.48</v>
      </c>
      <c r="P1033" t="n">
        <v>52.25</v>
      </c>
      <c r="Q1033" t="n">
        <v>203.59</v>
      </c>
      <c r="R1033" t="n">
        <v>14.95</v>
      </c>
      <c r="S1033" t="n">
        <v>13.05</v>
      </c>
      <c r="T1033" t="n">
        <v>662.65</v>
      </c>
      <c r="U1033" t="n">
        <v>0.87</v>
      </c>
      <c r="V1033" t="n">
        <v>0.92</v>
      </c>
      <c r="W1033" t="n">
        <v>0.06</v>
      </c>
      <c r="X1033" t="n">
        <v>0.03</v>
      </c>
      <c r="Y1033" t="n">
        <v>1</v>
      </c>
      <c r="Z1033" t="n">
        <v>10</v>
      </c>
    </row>
    <row r="1034">
      <c r="A1034" t="n">
        <v>75</v>
      </c>
      <c r="B1034" t="n">
        <v>120</v>
      </c>
      <c r="C1034" t="inlineStr">
        <is>
          <t xml:space="preserve">CONCLUIDO	</t>
        </is>
      </c>
      <c r="D1034" t="n">
        <v>14.4491</v>
      </c>
      <c r="E1034" t="n">
        <v>6.92</v>
      </c>
      <c r="F1034" t="n">
        <v>4.08</v>
      </c>
      <c r="G1034" t="n">
        <v>81.51000000000001</v>
      </c>
      <c r="H1034" t="n">
        <v>1.32</v>
      </c>
      <c r="I1034" t="n">
        <v>3</v>
      </c>
      <c r="J1034" t="n">
        <v>266.3</v>
      </c>
      <c r="K1034" t="n">
        <v>57.72</v>
      </c>
      <c r="L1034" t="n">
        <v>19.75</v>
      </c>
      <c r="M1034" t="n">
        <v>1</v>
      </c>
      <c r="N1034" t="n">
        <v>68.81999999999999</v>
      </c>
      <c r="O1034" t="n">
        <v>33077.58</v>
      </c>
      <c r="P1034" t="n">
        <v>52.28</v>
      </c>
      <c r="Q1034" t="n">
        <v>203.56</v>
      </c>
      <c r="R1034" t="n">
        <v>15.11</v>
      </c>
      <c r="S1034" t="n">
        <v>13.05</v>
      </c>
      <c r="T1034" t="n">
        <v>745.15</v>
      </c>
      <c r="U1034" t="n">
        <v>0.86</v>
      </c>
      <c r="V1034" t="n">
        <v>0.92</v>
      </c>
      <c r="W1034" t="n">
        <v>0.06</v>
      </c>
      <c r="X1034" t="n">
        <v>0.04</v>
      </c>
      <c r="Y1034" t="n">
        <v>1</v>
      </c>
      <c r="Z1034" t="n">
        <v>10</v>
      </c>
    </row>
    <row r="1035">
      <c r="A1035" t="n">
        <v>76</v>
      </c>
      <c r="B1035" t="n">
        <v>120</v>
      </c>
      <c r="C1035" t="inlineStr">
        <is>
          <t xml:space="preserve">CONCLUIDO	</t>
        </is>
      </c>
      <c r="D1035" t="n">
        <v>14.4381</v>
      </c>
      <c r="E1035" t="n">
        <v>6.93</v>
      </c>
      <c r="F1035" t="n">
        <v>4.08</v>
      </c>
      <c r="G1035" t="n">
        <v>81.61</v>
      </c>
      <c r="H1035" t="n">
        <v>1.33</v>
      </c>
      <c r="I1035" t="n">
        <v>3</v>
      </c>
      <c r="J1035" t="n">
        <v>266.77</v>
      </c>
      <c r="K1035" t="n">
        <v>57.72</v>
      </c>
      <c r="L1035" t="n">
        <v>20</v>
      </c>
      <c r="M1035" t="n">
        <v>1</v>
      </c>
      <c r="N1035" t="n">
        <v>69.05</v>
      </c>
      <c r="O1035" t="n">
        <v>33135.76</v>
      </c>
      <c r="P1035" t="n">
        <v>52.37</v>
      </c>
      <c r="Q1035" t="n">
        <v>203.56</v>
      </c>
      <c r="R1035" t="n">
        <v>15.31</v>
      </c>
      <c r="S1035" t="n">
        <v>13.05</v>
      </c>
      <c r="T1035" t="n">
        <v>846.84</v>
      </c>
      <c r="U1035" t="n">
        <v>0.85</v>
      </c>
      <c r="V1035" t="n">
        <v>0.92</v>
      </c>
      <c r="W1035" t="n">
        <v>0.06</v>
      </c>
      <c r="X1035" t="n">
        <v>0.04</v>
      </c>
      <c r="Y1035" t="n">
        <v>1</v>
      </c>
      <c r="Z1035" t="n">
        <v>10</v>
      </c>
    </row>
    <row r="1036">
      <c r="A1036" t="n">
        <v>77</v>
      </c>
      <c r="B1036" t="n">
        <v>120</v>
      </c>
      <c r="C1036" t="inlineStr">
        <is>
          <t xml:space="preserve">CONCLUIDO	</t>
        </is>
      </c>
      <c r="D1036" t="n">
        <v>14.4445</v>
      </c>
      <c r="E1036" t="n">
        <v>6.92</v>
      </c>
      <c r="F1036" t="n">
        <v>4.08</v>
      </c>
      <c r="G1036" t="n">
        <v>81.55</v>
      </c>
      <c r="H1036" t="n">
        <v>1.35</v>
      </c>
      <c r="I1036" t="n">
        <v>3</v>
      </c>
      <c r="J1036" t="n">
        <v>267.24</v>
      </c>
      <c r="K1036" t="n">
        <v>57.72</v>
      </c>
      <c r="L1036" t="n">
        <v>20.25</v>
      </c>
      <c r="M1036" t="n">
        <v>1</v>
      </c>
      <c r="N1036" t="n">
        <v>69.27</v>
      </c>
      <c r="O1036" t="n">
        <v>33194.02</v>
      </c>
      <c r="P1036" t="n">
        <v>52.38</v>
      </c>
      <c r="Q1036" t="n">
        <v>203.56</v>
      </c>
      <c r="R1036" t="n">
        <v>15.16</v>
      </c>
      <c r="S1036" t="n">
        <v>13.05</v>
      </c>
      <c r="T1036" t="n">
        <v>771.28</v>
      </c>
      <c r="U1036" t="n">
        <v>0.86</v>
      </c>
      <c r="V1036" t="n">
        <v>0.92</v>
      </c>
      <c r="W1036" t="n">
        <v>0.06</v>
      </c>
      <c r="X1036" t="n">
        <v>0.04</v>
      </c>
      <c r="Y1036" t="n">
        <v>1</v>
      </c>
      <c r="Z1036" t="n">
        <v>10</v>
      </c>
    </row>
    <row r="1037">
      <c r="A1037" t="n">
        <v>78</v>
      </c>
      <c r="B1037" t="n">
        <v>120</v>
      </c>
      <c r="C1037" t="inlineStr">
        <is>
          <t xml:space="preserve">CONCLUIDO	</t>
        </is>
      </c>
      <c r="D1037" t="n">
        <v>14.4428</v>
      </c>
      <c r="E1037" t="n">
        <v>6.92</v>
      </c>
      <c r="F1037" t="n">
        <v>4.08</v>
      </c>
      <c r="G1037" t="n">
        <v>81.56999999999999</v>
      </c>
      <c r="H1037" t="n">
        <v>1.36</v>
      </c>
      <c r="I1037" t="n">
        <v>3</v>
      </c>
      <c r="J1037" t="n">
        <v>267.71</v>
      </c>
      <c r="K1037" t="n">
        <v>57.72</v>
      </c>
      <c r="L1037" t="n">
        <v>20.5</v>
      </c>
      <c r="M1037" t="n">
        <v>0</v>
      </c>
      <c r="N1037" t="n">
        <v>69.48999999999999</v>
      </c>
      <c r="O1037" t="n">
        <v>33252.37</v>
      </c>
      <c r="P1037" t="n">
        <v>52.49</v>
      </c>
      <c r="Q1037" t="n">
        <v>203.56</v>
      </c>
      <c r="R1037" t="n">
        <v>15.14</v>
      </c>
      <c r="S1037" t="n">
        <v>13.05</v>
      </c>
      <c r="T1037" t="n">
        <v>758.66</v>
      </c>
      <c r="U1037" t="n">
        <v>0.86</v>
      </c>
      <c r="V1037" t="n">
        <v>0.92</v>
      </c>
      <c r="W1037" t="n">
        <v>0.06</v>
      </c>
      <c r="X1037" t="n">
        <v>0.04</v>
      </c>
      <c r="Y1037" t="n">
        <v>1</v>
      </c>
      <c r="Z1037" t="n">
        <v>10</v>
      </c>
    </row>
    <row r="1038">
      <c r="A1038" t="n">
        <v>0</v>
      </c>
      <c r="B1038" t="n">
        <v>145</v>
      </c>
      <c r="C1038" t="inlineStr">
        <is>
          <t xml:space="preserve">CONCLUIDO	</t>
        </is>
      </c>
      <c r="D1038" t="n">
        <v>8.144399999999999</v>
      </c>
      <c r="E1038" t="n">
        <v>12.28</v>
      </c>
      <c r="F1038" t="n">
        <v>5.5</v>
      </c>
      <c r="G1038" t="n">
        <v>4.65</v>
      </c>
      <c r="H1038" t="n">
        <v>0.06</v>
      </c>
      <c r="I1038" t="n">
        <v>71</v>
      </c>
      <c r="J1038" t="n">
        <v>285.18</v>
      </c>
      <c r="K1038" t="n">
        <v>61.2</v>
      </c>
      <c r="L1038" t="n">
        <v>1</v>
      </c>
      <c r="M1038" t="n">
        <v>69</v>
      </c>
      <c r="N1038" t="n">
        <v>77.98</v>
      </c>
      <c r="O1038" t="n">
        <v>35406.83</v>
      </c>
      <c r="P1038" t="n">
        <v>97.16</v>
      </c>
      <c r="Q1038" t="n">
        <v>203.72</v>
      </c>
      <c r="R1038" t="n">
        <v>59.71</v>
      </c>
      <c r="S1038" t="n">
        <v>13.05</v>
      </c>
      <c r="T1038" t="n">
        <v>22704.97</v>
      </c>
      <c r="U1038" t="n">
        <v>0.22</v>
      </c>
      <c r="V1038" t="n">
        <v>0.68</v>
      </c>
      <c r="W1038" t="n">
        <v>0.17</v>
      </c>
      <c r="X1038" t="n">
        <v>1.46</v>
      </c>
      <c r="Y1038" t="n">
        <v>1</v>
      </c>
      <c r="Z1038" t="n">
        <v>10</v>
      </c>
    </row>
    <row r="1039">
      <c r="A1039" t="n">
        <v>1</v>
      </c>
      <c r="B1039" t="n">
        <v>145</v>
      </c>
      <c r="C1039" t="inlineStr">
        <is>
          <t xml:space="preserve">CONCLUIDO	</t>
        </is>
      </c>
      <c r="D1039" t="n">
        <v>9.161199999999999</v>
      </c>
      <c r="E1039" t="n">
        <v>10.92</v>
      </c>
      <c r="F1039" t="n">
        <v>5.11</v>
      </c>
      <c r="G1039" t="n">
        <v>5.79</v>
      </c>
      <c r="H1039" t="n">
        <v>0.08</v>
      </c>
      <c r="I1039" t="n">
        <v>53</v>
      </c>
      <c r="J1039" t="n">
        <v>285.68</v>
      </c>
      <c r="K1039" t="n">
        <v>61.2</v>
      </c>
      <c r="L1039" t="n">
        <v>1.25</v>
      </c>
      <c r="M1039" t="n">
        <v>51</v>
      </c>
      <c r="N1039" t="n">
        <v>78.23999999999999</v>
      </c>
      <c r="O1039" t="n">
        <v>35468.6</v>
      </c>
      <c r="P1039" t="n">
        <v>90.05</v>
      </c>
      <c r="Q1039" t="n">
        <v>203.64</v>
      </c>
      <c r="R1039" t="n">
        <v>47.51</v>
      </c>
      <c r="S1039" t="n">
        <v>13.05</v>
      </c>
      <c r="T1039" t="n">
        <v>16694.15</v>
      </c>
      <c r="U1039" t="n">
        <v>0.27</v>
      </c>
      <c r="V1039" t="n">
        <v>0.73</v>
      </c>
      <c r="W1039" t="n">
        <v>0.14</v>
      </c>
      <c r="X1039" t="n">
        <v>1.07</v>
      </c>
      <c r="Y1039" t="n">
        <v>1</v>
      </c>
      <c r="Z1039" t="n">
        <v>10</v>
      </c>
    </row>
    <row r="1040">
      <c r="A1040" t="n">
        <v>2</v>
      </c>
      <c r="B1040" t="n">
        <v>145</v>
      </c>
      <c r="C1040" t="inlineStr">
        <is>
          <t xml:space="preserve">CONCLUIDO	</t>
        </is>
      </c>
      <c r="D1040" t="n">
        <v>9.8277</v>
      </c>
      <c r="E1040" t="n">
        <v>10.18</v>
      </c>
      <c r="F1040" t="n">
        <v>4.91</v>
      </c>
      <c r="G1040" t="n">
        <v>6.85</v>
      </c>
      <c r="H1040" t="n">
        <v>0.09</v>
      </c>
      <c r="I1040" t="n">
        <v>43</v>
      </c>
      <c r="J1040" t="n">
        <v>286.19</v>
      </c>
      <c r="K1040" t="n">
        <v>61.2</v>
      </c>
      <c r="L1040" t="n">
        <v>1.5</v>
      </c>
      <c r="M1040" t="n">
        <v>41</v>
      </c>
      <c r="N1040" t="n">
        <v>78.48999999999999</v>
      </c>
      <c r="O1040" t="n">
        <v>35530.47</v>
      </c>
      <c r="P1040" t="n">
        <v>86.38</v>
      </c>
      <c r="Q1040" t="n">
        <v>203.67</v>
      </c>
      <c r="R1040" t="n">
        <v>41.05</v>
      </c>
      <c r="S1040" t="n">
        <v>13.05</v>
      </c>
      <c r="T1040" t="n">
        <v>13513.4</v>
      </c>
      <c r="U1040" t="n">
        <v>0.32</v>
      </c>
      <c r="V1040" t="n">
        <v>0.76</v>
      </c>
      <c r="W1040" t="n">
        <v>0.12</v>
      </c>
      <c r="X1040" t="n">
        <v>0.87</v>
      </c>
      <c r="Y1040" t="n">
        <v>1</v>
      </c>
      <c r="Z1040" t="n">
        <v>10</v>
      </c>
    </row>
    <row r="1041">
      <c r="A1041" t="n">
        <v>3</v>
      </c>
      <c r="B1041" t="n">
        <v>145</v>
      </c>
      <c r="C1041" t="inlineStr">
        <is>
          <t xml:space="preserve">CONCLUIDO	</t>
        </is>
      </c>
      <c r="D1041" t="n">
        <v>10.4676</v>
      </c>
      <c r="E1041" t="n">
        <v>9.550000000000001</v>
      </c>
      <c r="F1041" t="n">
        <v>4.72</v>
      </c>
      <c r="G1041" t="n">
        <v>8.09</v>
      </c>
      <c r="H1041" t="n">
        <v>0.11</v>
      </c>
      <c r="I1041" t="n">
        <v>35</v>
      </c>
      <c r="J1041" t="n">
        <v>286.69</v>
      </c>
      <c r="K1041" t="n">
        <v>61.2</v>
      </c>
      <c r="L1041" t="n">
        <v>1.75</v>
      </c>
      <c r="M1041" t="n">
        <v>33</v>
      </c>
      <c r="N1041" t="n">
        <v>78.73999999999999</v>
      </c>
      <c r="O1041" t="n">
        <v>35592.57</v>
      </c>
      <c r="P1041" t="n">
        <v>82.86</v>
      </c>
      <c r="Q1041" t="n">
        <v>203.56</v>
      </c>
      <c r="R1041" t="n">
        <v>35.1</v>
      </c>
      <c r="S1041" t="n">
        <v>13.05</v>
      </c>
      <c r="T1041" t="n">
        <v>10579.2</v>
      </c>
      <c r="U1041" t="n">
        <v>0.37</v>
      </c>
      <c r="V1041" t="n">
        <v>0.79</v>
      </c>
      <c r="W1041" t="n">
        <v>0.11</v>
      </c>
      <c r="X1041" t="n">
        <v>0.68</v>
      </c>
      <c r="Y1041" t="n">
        <v>1</v>
      </c>
      <c r="Z1041" t="n">
        <v>10</v>
      </c>
    </row>
    <row r="1042">
      <c r="A1042" t="n">
        <v>4</v>
      </c>
      <c r="B1042" t="n">
        <v>145</v>
      </c>
      <c r="C1042" t="inlineStr">
        <is>
          <t xml:space="preserve">CONCLUIDO	</t>
        </is>
      </c>
      <c r="D1042" t="n">
        <v>10.7839</v>
      </c>
      <c r="E1042" t="n">
        <v>9.27</v>
      </c>
      <c r="F1042" t="n">
        <v>4.65</v>
      </c>
      <c r="G1042" t="n">
        <v>9.01</v>
      </c>
      <c r="H1042" t="n">
        <v>0.12</v>
      </c>
      <c r="I1042" t="n">
        <v>31</v>
      </c>
      <c r="J1042" t="n">
        <v>287.19</v>
      </c>
      <c r="K1042" t="n">
        <v>61.2</v>
      </c>
      <c r="L1042" t="n">
        <v>2</v>
      </c>
      <c r="M1042" t="n">
        <v>29</v>
      </c>
      <c r="N1042" t="n">
        <v>78.98999999999999</v>
      </c>
      <c r="O1042" t="n">
        <v>35654.65</v>
      </c>
      <c r="P1042" t="n">
        <v>81.61</v>
      </c>
      <c r="Q1042" t="n">
        <v>203.57</v>
      </c>
      <c r="R1042" t="n">
        <v>33.13</v>
      </c>
      <c r="S1042" t="n">
        <v>13.05</v>
      </c>
      <c r="T1042" t="n">
        <v>9616.059999999999</v>
      </c>
      <c r="U1042" t="n">
        <v>0.39</v>
      </c>
      <c r="V1042" t="n">
        <v>0.8</v>
      </c>
      <c r="W1042" t="n">
        <v>0.1</v>
      </c>
      <c r="X1042" t="n">
        <v>0.61</v>
      </c>
      <c r="Y1042" t="n">
        <v>1</v>
      </c>
      <c r="Z1042" t="n">
        <v>10</v>
      </c>
    </row>
    <row r="1043">
      <c r="A1043" t="n">
        <v>5</v>
      </c>
      <c r="B1043" t="n">
        <v>145</v>
      </c>
      <c r="C1043" t="inlineStr">
        <is>
          <t xml:space="preserve">CONCLUIDO	</t>
        </is>
      </c>
      <c r="D1043" t="n">
        <v>11.1445</v>
      </c>
      <c r="E1043" t="n">
        <v>8.970000000000001</v>
      </c>
      <c r="F1043" t="n">
        <v>4.57</v>
      </c>
      <c r="G1043" t="n">
        <v>10.15</v>
      </c>
      <c r="H1043" t="n">
        <v>0.14</v>
      </c>
      <c r="I1043" t="n">
        <v>27</v>
      </c>
      <c r="J1043" t="n">
        <v>287.7</v>
      </c>
      <c r="K1043" t="n">
        <v>61.2</v>
      </c>
      <c r="L1043" t="n">
        <v>2.25</v>
      </c>
      <c r="M1043" t="n">
        <v>25</v>
      </c>
      <c r="N1043" t="n">
        <v>79.25</v>
      </c>
      <c r="O1043" t="n">
        <v>35716.83</v>
      </c>
      <c r="P1043" t="n">
        <v>80.04000000000001</v>
      </c>
      <c r="Q1043" t="n">
        <v>203.64</v>
      </c>
      <c r="R1043" t="n">
        <v>30.4</v>
      </c>
      <c r="S1043" t="n">
        <v>13.05</v>
      </c>
      <c r="T1043" t="n">
        <v>8271.129999999999</v>
      </c>
      <c r="U1043" t="n">
        <v>0.43</v>
      </c>
      <c r="V1043" t="n">
        <v>0.82</v>
      </c>
      <c r="W1043" t="n">
        <v>0.1</v>
      </c>
      <c r="X1043" t="n">
        <v>0.53</v>
      </c>
      <c r="Y1043" t="n">
        <v>1</v>
      </c>
      <c r="Z1043" t="n">
        <v>10</v>
      </c>
    </row>
    <row r="1044">
      <c r="A1044" t="n">
        <v>6</v>
      </c>
      <c r="B1044" t="n">
        <v>145</v>
      </c>
      <c r="C1044" t="inlineStr">
        <is>
          <t xml:space="preserve">CONCLUIDO	</t>
        </is>
      </c>
      <c r="D1044" t="n">
        <v>11.4304</v>
      </c>
      <c r="E1044" t="n">
        <v>8.75</v>
      </c>
      <c r="F1044" t="n">
        <v>4.51</v>
      </c>
      <c r="G1044" t="n">
        <v>11.27</v>
      </c>
      <c r="H1044" t="n">
        <v>0.15</v>
      </c>
      <c r="I1044" t="n">
        <v>24</v>
      </c>
      <c r="J1044" t="n">
        <v>288.2</v>
      </c>
      <c r="K1044" t="n">
        <v>61.2</v>
      </c>
      <c r="L1044" t="n">
        <v>2.5</v>
      </c>
      <c r="M1044" t="n">
        <v>22</v>
      </c>
      <c r="N1044" t="n">
        <v>79.5</v>
      </c>
      <c r="O1044" t="n">
        <v>35779.11</v>
      </c>
      <c r="P1044" t="n">
        <v>78.84</v>
      </c>
      <c r="Q1044" t="n">
        <v>203.57</v>
      </c>
      <c r="R1044" t="n">
        <v>28.47</v>
      </c>
      <c r="S1044" t="n">
        <v>13.05</v>
      </c>
      <c r="T1044" t="n">
        <v>7321.02</v>
      </c>
      <c r="U1044" t="n">
        <v>0.46</v>
      </c>
      <c r="V1044" t="n">
        <v>0.83</v>
      </c>
      <c r="W1044" t="n">
        <v>0.09</v>
      </c>
      <c r="X1044" t="n">
        <v>0.47</v>
      </c>
      <c r="Y1044" t="n">
        <v>1</v>
      </c>
      <c r="Z1044" t="n">
        <v>10</v>
      </c>
    </row>
    <row r="1045">
      <c r="A1045" t="n">
        <v>7</v>
      </c>
      <c r="B1045" t="n">
        <v>145</v>
      </c>
      <c r="C1045" t="inlineStr">
        <is>
          <t xml:space="preserve">CONCLUIDO	</t>
        </is>
      </c>
      <c r="D1045" t="n">
        <v>11.6396</v>
      </c>
      <c r="E1045" t="n">
        <v>8.59</v>
      </c>
      <c r="F1045" t="n">
        <v>4.46</v>
      </c>
      <c r="G1045" t="n">
        <v>12.15</v>
      </c>
      <c r="H1045" t="n">
        <v>0.17</v>
      </c>
      <c r="I1045" t="n">
        <v>22</v>
      </c>
      <c r="J1045" t="n">
        <v>288.71</v>
      </c>
      <c r="K1045" t="n">
        <v>61.2</v>
      </c>
      <c r="L1045" t="n">
        <v>2.75</v>
      </c>
      <c r="M1045" t="n">
        <v>20</v>
      </c>
      <c r="N1045" t="n">
        <v>79.76000000000001</v>
      </c>
      <c r="O1045" t="n">
        <v>35841.5</v>
      </c>
      <c r="P1045" t="n">
        <v>77.86</v>
      </c>
      <c r="Q1045" t="n">
        <v>203.59</v>
      </c>
      <c r="R1045" t="n">
        <v>26.92</v>
      </c>
      <c r="S1045" t="n">
        <v>13.05</v>
      </c>
      <c r="T1045" t="n">
        <v>6553.11</v>
      </c>
      <c r="U1045" t="n">
        <v>0.48</v>
      </c>
      <c r="V1045" t="n">
        <v>0.84</v>
      </c>
      <c r="W1045" t="n">
        <v>0.09</v>
      </c>
      <c r="X1045" t="n">
        <v>0.42</v>
      </c>
      <c r="Y1045" t="n">
        <v>1</v>
      </c>
      <c r="Z1045" t="n">
        <v>10</v>
      </c>
    </row>
    <row r="1046">
      <c r="A1046" t="n">
        <v>8</v>
      </c>
      <c r="B1046" t="n">
        <v>145</v>
      </c>
      <c r="C1046" t="inlineStr">
        <is>
          <t xml:space="preserve">CONCLUIDO	</t>
        </is>
      </c>
      <c r="D1046" t="n">
        <v>11.9048</v>
      </c>
      <c r="E1046" t="n">
        <v>8.4</v>
      </c>
      <c r="F1046" t="n">
        <v>4.37</v>
      </c>
      <c r="G1046" t="n">
        <v>13.12</v>
      </c>
      <c r="H1046" t="n">
        <v>0.18</v>
      </c>
      <c r="I1046" t="n">
        <v>20</v>
      </c>
      <c r="J1046" t="n">
        <v>289.21</v>
      </c>
      <c r="K1046" t="n">
        <v>61.2</v>
      </c>
      <c r="L1046" t="n">
        <v>3</v>
      </c>
      <c r="M1046" t="n">
        <v>18</v>
      </c>
      <c r="N1046" t="n">
        <v>80.02</v>
      </c>
      <c r="O1046" t="n">
        <v>35903.99</v>
      </c>
      <c r="P1046" t="n">
        <v>76.25</v>
      </c>
      <c r="Q1046" t="n">
        <v>203.57</v>
      </c>
      <c r="R1046" t="n">
        <v>24.09</v>
      </c>
      <c r="S1046" t="n">
        <v>13.05</v>
      </c>
      <c r="T1046" t="n">
        <v>5150.16</v>
      </c>
      <c r="U1046" t="n">
        <v>0.54</v>
      </c>
      <c r="V1046" t="n">
        <v>0.85</v>
      </c>
      <c r="W1046" t="n">
        <v>0.09</v>
      </c>
      <c r="X1046" t="n">
        <v>0.33</v>
      </c>
      <c r="Y1046" t="n">
        <v>1</v>
      </c>
      <c r="Z1046" t="n">
        <v>10</v>
      </c>
    </row>
    <row r="1047">
      <c r="A1047" t="n">
        <v>9</v>
      </c>
      <c r="B1047" t="n">
        <v>145</v>
      </c>
      <c r="C1047" t="inlineStr">
        <is>
          <t xml:space="preserve">CONCLUIDO	</t>
        </is>
      </c>
      <c r="D1047" t="n">
        <v>12.0627</v>
      </c>
      <c r="E1047" t="n">
        <v>8.289999999999999</v>
      </c>
      <c r="F1047" t="n">
        <v>4.37</v>
      </c>
      <c r="G1047" t="n">
        <v>14.57</v>
      </c>
      <c r="H1047" t="n">
        <v>0.2</v>
      </c>
      <c r="I1047" t="n">
        <v>18</v>
      </c>
      <c r="J1047" t="n">
        <v>289.72</v>
      </c>
      <c r="K1047" t="n">
        <v>61.2</v>
      </c>
      <c r="L1047" t="n">
        <v>3.25</v>
      </c>
      <c r="M1047" t="n">
        <v>16</v>
      </c>
      <c r="N1047" t="n">
        <v>80.27</v>
      </c>
      <c r="O1047" t="n">
        <v>35966.59</v>
      </c>
      <c r="P1047" t="n">
        <v>76.12</v>
      </c>
      <c r="Q1047" t="n">
        <v>203.6</v>
      </c>
      <c r="R1047" t="n">
        <v>24.61</v>
      </c>
      <c r="S1047" t="n">
        <v>13.05</v>
      </c>
      <c r="T1047" t="n">
        <v>5419.32</v>
      </c>
      <c r="U1047" t="n">
        <v>0.53</v>
      </c>
      <c r="V1047" t="n">
        <v>0.85</v>
      </c>
      <c r="W1047" t="n">
        <v>0.07000000000000001</v>
      </c>
      <c r="X1047" t="n">
        <v>0.33</v>
      </c>
      <c r="Y1047" t="n">
        <v>1</v>
      </c>
      <c r="Z1047" t="n">
        <v>10</v>
      </c>
    </row>
    <row r="1048">
      <c r="A1048" t="n">
        <v>10</v>
      </c>
      <c r="B1048" t="n">
        <v>145</v>
      </c>
      <c r="C1048" t="inlineStr">
        <is>
          <t xml:space="preserve">CONCLUIDO	</t>
        </is>
      </c>
      <c r="D1048" t="n">
        <v>12.1343</v>
      </c>
      <c r="E1048" t="n">
        <v>8.24</v>
      </c>
      <c r="F1048" t="n">
        <v>4.38</v>
      </c>
      <c r="G1048" t="n">
        <v>15.44</v>
      </c>
      <c r="H1048" t="n">
        <v>0.21</v>
      </c>
      <c r="I1048" t="n">
        <v>17</v>
      </c>
      <c r="J1048" t="n">
        <v>290.23</v>
      </c>
      <c r="K1048" t="n">
        <v>61.2</v>
      </c>
      <c r="L1048" t="n">
        <v>3.5</v>
      </c>
      <c r="M1048" t="n">
        <v>15</v>
      </c>
      <c r="N1048" t="n">
        <v>80.53</v>
      </c>
      <c r="O1048" t="n">
        <v>36029.29</v>
      </c>
      <c r="P1048" t="n">
        <v>76.13</v>
      </c>
      <c r="Q1048" t="n">
        <v>203.61</v>
      </c>
      <c r="R1048" t="n">
        <v>24.65</v>
      </c>
      <c r="S1048" t="n">
        <v>13.05</v>
      </c>
      <c r="T1048" t="n">
        <v>5443.9</v>
      </c>
      <c r="U1048" t="n">
        <v>0.53</v>
      </c>
      <c r="V1048" t="n">
        <v>0.85</v>
      </c>
      <c r="W1048" t="n">
        <v>0.08</v>
      </c>
      <c r="X1048" t="n">
        <v>0.34</v>
      </c>
      <c r="Y1048" t="n">
        <v>1</v>
      </c>
      <c r="Z1048" t="n">
        <v>10</v>
      </c>
    </row>
    <row r="1049">
      <c r="A1049" t="n">
        <v>11</v>
      </c>
      <c r="B1049" t="n">
        <v>145</v>
      </c>
      <c r="C1049" t="inlineStr">
        <is>
          <t xml:space="preserve">CONCLUIDO	</t>
        </is>
      </c>
      <c r="D1049" t="n">
        <v>12.242</v>
      </c>
      <c r="E1049" t="n">
        <v>8.17</v>
      </c>
      <c r="F1049" t="n">
        <v>4.36</v>
      </c>
      <c r="G1049" t="n">
        <v>16.34</v>
      </c>
      <c r="H1049" t="n">
        <v>0.23</v>
      </c>
      <c r="I1049" t="n">
        <v>16</v>
      </c>
      <c r="J1049" t="n">
        <v>290.74</v>
      </c>
      <c r="K1049" t="n">
        <v>61.2</v>
      </c>
      <c r="L1049" t="n">
        <v>3.75</v>
      </c>
      <c r="M1049" t="n">
        <v>14</v>
      </c>
      <c r="N1049" t="n">
        <v>80.79000000000001</v>
      </c>
      <c r="O1049" t="n">
        <v>36092.1</v>
      </c>
      <c r="P1049" t="n">
        <v>75.69</v>
      </c>
      <c r="Q1049" t="n">
        <v>203.6</v>
      </c>
      <c r="R1049" t="n">
        <v>23.94</v>
      </c>
      <c r="S1049" t="n">
        <v>13.05</v>
      </c>
      <c r="T1049" t="n">
        <v>5094.14</v>
      </c>
      <c r="U1049" t="n">
        <v>0.55</v>
      </c>
      <c r="V1049" t="n">
        <v>0.86</v>
      </c>
      <c r="W1049" t="n">
        <v>0.08</v>
      </c>
      <c r="X1049" t="n">
        <v>0.32</v>
      </c>
      <c r="Y1049" t="n">
        <v>1</v>
      </c>
      <c r="Z1049" t="n">
        <v>10</v>
      </c>
    </row>
    <row r="1050">
      <c r="A1050" t="n">
        <v>12</v>
      </c>
      <c r="B1050" t="n">
        <v>145</v>
      </c>
      <c r="C1050" t="inlineStr">
        <is>
          <t xml:space="preserve">CONCLUIDO	</t>
        </is>
      </c>
      <c r="D1050" t="n">
        <v>12.3609</v>
      </c>
      <c r="E1050" t="n">
        <v>8.09</v>
      </c>
      <c r="F1050" t="n">
        <v>4.33</v>
      </c>
      <c r="G1050" t="n">
        <v>17.33</v>
      </c>
      <c r="H1050" t="n">
        <v>0.24</v>
      </c>
      <c r="I1050" t="n">
        <v>15</v>
      </c>
      <c r="J1050" t="n">
        <v>291.25</v>
      </c>
      <c r="K1050" t="n">
        <v>61.2</v>
      </c>
      <c r="L1050" t="n">
        <v>4</v>
      </c>
      <c r="M1050" t="n">
        <v>13</v>
      </c>
      <c r="N1050" t="n">
        <v>81.05</v>
      </c>
      <c r="O1050" t="n">
        <v>36155.02</v>
      </c>
      <c r="P1050" t="n">
        <v>75.22</v>
      </c>
      <c r="Q1050" t="n">
        <v>203.57</v>
      </c>
      <c r="R1050" t="n">
        <v>23.22</v>
      </c>
      <c r="S1050" t="n">
        <v>13.05</v>
      </c>
      <c r="T1050" t="n">
        <v>4737.71</v>
      </c>
      <c r="U1050" t="n">
        <v>0.5600000000000001</v>
      </c>
      <c r="V1050" t="n">
        <v>0.86</v>
      </c>
      <c r="W1050" t="n">
        <v>0.08</v>
      </c>
      <c r="X1050" t="n">
        <v>0.29</v>
      </c>
      <c r="Y1050" t="n">
        <v>1</v>
      </c>
      <c r="Z1050" t="n">
        <v>10</v>
      </c>
    </row>
    <row r="1051">
      <c r="A1051" t="n">
        <v>13</v>
      </c>
      <c r="B1051" t="n">
        <v>145</v>
      </c>
      <c r="C1051" t="inlineStr">
        <is>
          <t xml:space="preserve">CONCLUIDO	</t>
        </is>
      </c>
      <c r="D1051" t="n">
        <v>12.4853</v>
      </c>
      <c r="E1051" t="n">
        <v>8.01</v>
      </c>
      <c r="F1051" t="n">
        <v>4.31</v>
      </c>
      <c r="G1051" t="n">
        <v>18.45</v>
      </c>
      <c r="H1051" t="n">
        <v>0.26</v>
      </c>
      <c r="I1051" t="n">
        <v>14</v>
      </c>
      <c r="J1051" t="n">
        <v>291.76</v>
      </c>
      <c r="K1051" t="n">
        <v>61.2</v>
      </c>
      <c r="L1051" t="n">
        <v>4.25</v>
      </c>
      <c r="M1051" t="n">
        <v>12</v>
      </c>
      <c r="N1051" t="n">
        <v>81.31</v>
      </c>
      <c r="O1051" t="n">
        <v>36218.04</v>
      </c>
      <c r="P1051" t="n">
        <v>74.64</v>
      </c>
      <c r="Q1051" t="n">
        <v>203.59</v>
      </c>
      <c r="R1051" t="n">
        <v>22.23</v>
      </c>
      <c r="S1051" t="n">
        <v>13.05</v>
      </c>
      <c r="T1051" t="n">
        <v>4250.31</v>
      </c>
      <c r="U1051" t="n">
        <v>0.59</v>
      </c>
      <c r="V1051" t="n">
        <v>0.87</v>
      </c>
      <c r="W1051" t="n">
        <v>0.08</v>
      </c>
      <c r="X1051" t="n">
        <v>0.27</v>
      </c>
      <c r="Y1051" t="n">
        <v>1</v>
      </c>
      <c r="Z1051" t="n">
        <v>10</v>
      </c>
    </row>
    <row r="1052">
      <c r="A1052" t="n">
        <v>14</v>
      </c>
      <c r="B1052" t="n">
        <v>145</v>
      </c>
      <c r="C1052" t="inlineStr">
        <is>
          <t xml:space="preserve">CONCLUIDO	</t>
        </is>
      </c>
      <c r="D1052" t="n">
        <v>12.6068</v>
      </c>
      <c r="E1052" t="n">
        <v>7.93</v>
      </c>
      <c r="F1052" t="n">
        <v>4.28</v>
      </c>
      <c r="G1052" t="n">
        <v>19.77</v>
      </c>
      <c r="H1052" t="n">
        <v>0.27</v>
      </c>
      <c r="I1052" t="n">
        <v>13</v>
      </c>
      <c r="J1052" t="n">
        <v>292.27</v>
      </c>
      <c r="K1052" t="n">
        <v>61.2</v>
      </c>
      <c r="L1052" t="n">
        <v>4.5</v>
      </c>
      <c r="M1052" t="n">
        <v>11</v>
      </c>
      <c r="N1052" t="n">
        <v>81.56999999999999</v>
      </c>
      <c r="O1052" t="n">
        <v>36281.16</v>
      </c>
      <c r="P1052" t="n">
        <v>74.16</v>
      </c>
      <c r="Q1052" t="n">
        <v>203.56</v>
      </c>
      <c r="R1052" t="n">
        <v>21.56</v>
      </c>
      <c r="S1052" t="n">
        <v>13.05</v>
      </c>
      <c r="T1052" t="n">
        <v>3922.29</v>
      </c>
      <c r="U1052" t="n">
        <v>0.61</v>
      </c>
      <c r="V1052" t="n">
        <v>0.87</v>
      </c>
      <c r="W1052" t="n">
        <v>0.07000000000000001</v>
      </c>
      <c r="X1052" t="n">
        <v>0.24</v>
      </c>
      <c r="Y1052" t="n">
        <v>1</v>
      </c>
      <c r="Z1052" t="n">
        <v>10</v>
      </c>
    </row>
    <row r="1053">
      <c r="A1053" t="n">
        <v>15</v>
      </c>
      <c r="B1053" t="n">
        <v>145</v>
      </c>
      <c r="C1053" t="inlineStr">
        <is>
          <t xml:space="preserve">CONCLUIDO	</t>
        </is>
      </c>
      <c r="D1053" t="n">
        <v>12.602</v>
      </c>
      <c r="E1053" t="n">
        <v>7.94</v>
      </c>
      <c r="F1053" t="n">
        <v>4.29</v>
      </c>
      <c r="G1053" t="n">
        <v>19.78</v>
      </c>
      <c r="H1053" t="n">
        <v>0.29</v>
      </c>
      <c r="I1053" t="n">
        <v>13</v>
      </c>
      <c r="J1053" t="n">
        <v>292.79</v>
      </c>
      <c r="K1053" t="n">
        <v>61.2</v>
      </c>
      <c r="L1053" t="n">
        <v>4.75</v>
      </c>
      <c r="M1053" t="n">
        <v>11</v>
      </c>
      <c r="N1053" t="n">
        <v>81.84</v>
      </c>
      <c r="O1053" t="n">
        <v>36344.4</v>
      </c>
      <c r="P1053" t="n">
        <v>74.02</v>
      </c>
      <c r="Q1053" t="n">
        <v>203.57</v>
      </c>
      <c r="R1053" t="n">
        <v>21.57</v>
      </c>
      <c r="S1053" t="n">
        <v>13.05</v>
      </c>
      <c r="T1053" t="n">
        <v>3924.28</v>
      </c>
      <c r="U1053" t="n">
        <v>0.61</v>
      </c>
      <c r="V1053" t="n">
        <v>0.87</v>
      </c>
      <c r="W1053" t="n">
        <v>0.08</v>
      </c>
      <c r="X1053" t="n">
        <v>0.24</v>
      </c>
      <c r="Y1053" t="n">
        <v>1</v>
      </c>
      <c r="Z1053" t="n">
        <v>10</v>
      </c>
    </row>
    <row r="1054">
      <c r="A1054" t="n">
        <v>16</v>
      </c>
      <c r="B1054" t="n">
        <v>145</v>
      </c>
      <c r="C1054" t="inlineStr">
        <is>
          <t xml:space="preserve">CONCLUIDO	</t>
        </is>
      </c>
      <c r="D1054" t="n">
        <v>12.7267</v>
      </c>
      <c r="E1054" t="n">
        <v>7.86</v>
      </c>
      <c r="F1054" t="n">
        <v>4.26</v>
      </c>
      <c r="G1054" t="n">
        <v>21.31</v>
      </c>
      <c r="H1054" t="n">
        <v>0.3</v>
      </c>
      <c r="I1054" t="n">
        <v>12</v>
      </c>
      <c r="J1054" t="n">
        <v>293.3</v>
      </c>
      <c r="K1054" t="n">
        <v>61.2</v>
      </c>
      <c r="L1054" t="n">
        <v>5</v>
      </c>
      <c r="M1054" t="n">
        <v>10</v>
      </c>
      <c r="N1054" t="n">
        <v>82.09999999999999</v>
      </c>
      <c r="O1054" t="n">
        <v>36407.75</v>
      </c>
      <c r="P1054" t="n">
        <v>73.53</v>
      </c>
      <c r="Q1054" t="n">
        <v>203.56</v>
      </c>
      <c r="R1054" t="n">
        <v>20.91</v>
      </c>
      <c r="S1054" t="n">
        <v>13.05</v>
      </c>
      <c r="T1054" t="n">
        <v>3599.49</v>
      </c>
      <c r="U1054" t="n">
        <v>0.62</v>
      </c>
      <c r="V1054" t="n">
        <v>0.88</v>
      </c>
      <c r="W1054" t="n">
        <v>0.07000000000000001</v>
      </c>
      <c r="X1054" t="n">
        <v>0.22</v>
      </c>
      <c r="Y1054" t="n">
        <v>1</v>
      </c>
      <c r="Z1054" t="n">
        <v>10</v>
      </c>
    </row>
    <row r="1055">
      <c r="A1055" t="n">
        <v>17</v>
      </c>
      <c r="B1055" t="n">
        <v>145</v>
      </c>
      <c r="C1055" t="inlineStr">
        <is>
          <t xml:space="preserve">CONCLUIDO	</t>
        </is>
      </c>
      <c r="D1055" t="n">
        <v>12.8516</v>
      </c>
      <c r="E1055" t="n">
        <v>7.78</v>
      </c>
      <c r="F1055" t="n">
        <v>4.24</v>
      </c>
      <c r="G1055" t="n">
        <v>23.12</v>
      </c>
      <c r="H1055" t="n">
        <v>0.32</v>
      </c>
      <c r="I1055" t="n">
        <v>11</v>
      </c>
      <c r="J1055" t="n">
        <v>293.81</v>
      </c>
      <c r="K1055" t="n">
        <v>61.2</v>
      </c>
      <c r="L1055" t="n">
        <v>5.25</v>
      </c>
      <c r="M1055" t="n">
        <v>9</v>
      </c>
      <c r="N1055" t="n">
        <v>82.36</v>
      </c>
      <c r="O1055" t="n">
        <v>36471.2</v>
      </c>
      <c r="P1055" t="n">
        <v>73.02</v>
      </c>
      <c r="Q1055" t="n">
        <v>203.56</v>
      </c>
      <c r="R1055" t="n">
        <v>20.23</v>
      </c>
      <c r="S1055" t="n">
        <v>13.05</v>
      </c>
      <c r="T1055" t="n">
        <v>3262.85</v>
      </c>
      <c r="U1055" t="n">
        <v>0.65</v>
      </c>
      <c r="V1055" t="n">
        <v>0.88</v>
      </c>
      <c r="W1055" t="n">
        <v>0.07000000000000001</v>
      </c>
      <c r="X1055" t="n">
        <v>0.2</v>
      </c>
      <c r="Y1055" t="n">
        <v>1</v>
      </c>
      <c r="Z1055" t="n">
        <v>10</v>
      </c>
    </row>
    <row r="1056">
      <c r="A1056" t="n">
        <v>18</v>
      </c>
      <c r="B1056" t="n">
        <v>145</v>
      </c>
      <c r="C1056" t="inlineStr">
        <is>
          <t xml:space="preserve">CONCLUIDO	</t>
        </is>
      </c>
      <c r="D1056" t="n">
        <v>12.8512</v>
      </c>
      <c r="E1056" t="n">
        <v>7.78</v>
      </c>
      <c r="F1056" t="n">
        <v>4.24</v>
      </c>
      <c r="G1056" t="n">
        <v>23.12</v>
      </c>
      <c r="H1056" t="n">
        <v>0.33</v>
      </c>
      <c r="I1056" t="n">
        <v>11</v>
      </c>
      <c r="J1056" t="n">
        <v>294.33</v>
      </c>
      <c r="K1056" t="n">
        <v>61.2</v>
      </c>
      <c r="L1056" t="n">
        <v>5.5</v>
      </c>
      <c r="M1056" t="n">
        <v>9</v>
      </c>
      <c r="N1056" t="n">
        <v>82.63</v>
      </c>
      <c r="O1056" t="n">
        <v>36534.76</v>
      </c>
      <c r="P1056" t="n">
        <v>73.05</v>
      </c>
      <c r="Q1056" t="n">
        <v>203.58</v>
      </c>
      <c r="R1056" t="n">
        <v>20.23</v>
      </c>
      <c r="S1056" t="n">
        <v>13.05</v>
      </c>
      <c r="T1056" t="n">
        <v>3267.15</v>
      </c>
      <c r="U1056" t="n">
        <v>0.64</v>
      </c>
      <c r="V1056" t="n">
        <v>0.88</v>
      </c>
      <c r="W1056" t="n">
        <v>0.07000000000000001</v>
      </c>
      <c r="X1056" t="n">
        <v>0.2</v>
      </c>
      <c r="Y1056" t="n">
        <v>1</v>
      </c>
      <c r="Z1056" t="n">
        <v>10</v>
      </c>
    </row>
    <row r="1057">
      <c r="A1057" t="n">
        <v>19</v>
      </c>
      <c r="B1057" t="n">
        <v>145</v>
      </c>
      <c r="C1057" t="inlineStr">
        <is>
          <t xml:space="preserve">CONCLUIDO	</t>
        </is>
      </c>
      <c r="D1057" t="n">
        <v>12.9969</v>
      </c>
      <c r="E1057" t="n">
        <v>7.69</v>
      </c>
      <c r="F1057" t="n">
        <v>4.21</v>
      </c>
      <c r="G1057" t="n">
        <v>25.24</v>
      </c>
      <c r="H1057" t="n">
        <v>0.35</v>
      </c>
      <c r="I1057" t="n">
        <v>10</v>
      </c>
      <c r="J1057" t="n">
        <v>294.84</v>
      </c>
      <c r="K1057" t="n">
        <v>61.2</v>
      </c>
      <c r="L1057" t="n">
        <v>5.75</v>
      </c>
      <c r="M1057" t="n">
        <v>8</v>
      </c>
      <c r="N1057" t="n">
        <v>82.90000000000001</v>
      </c>
      <c r="O1057" t="n">
        <v>36598.44</v>
      </c>
      <c r="P1057" t="n">
        <v>72.33</v>
      </c>
      <c r="Q1057" t="n">
        <v>203.56</v>
      </c>
      <c r="R1057" t="n">
        <v>19.06</v>
      </c>
      <c r="S1057" t="n">
        <v>13.05</v>
      </c>
      <c r="T1057" t="n">
        <v>2684.01</v>
      </c>
      <c r="U1057" t="n">
        <v>0.68</v>
      </c>
      <c r="V1057" t="n">
        <v>0.89</v>
      </c>
      <c r="W1057" t="n">
        <v>0.07000000000000001</v>
      </c>
      <c r="X1057" t="n">
        <v>0.17</v>
      </c>
      <c r="Y1057" t="n">
        <v>1</v>
      </c>
      <c r="Z1057" t="n">
        <v>10</v>
      </c>
    </row>
    <row r="1058">
      <c r="A1058" t="n">
        <v>20</v>
      </c>
      <c r="B1058" t="n">
        <v>145</v>
      </c>
      <c r="C1058" t="inlineStr">
        <is>
          <t xml:space="preserve">CONCLUIDO	</t>
        </is>
      </c>
      <c r="D1058" t="n">
        <v>13.052</v>
      </c>
      <c r="E1058" t="n">
        <v>7.66</v>
      </c>
      <c r="F1058" t="n">
        <v>4.17</v>
      </c>
      <c r="G1058" t="n">
        <v>25.04</v>
      </c>
      <c r="H1058" t="n">
        <v>0.36</v>
      </c>
      <c r="I1058" t="n">
        <v>10</v>
      </c>
      <c r="J1058" t="n">
        <v>295.36</v>
      </c>
      <c r="K1058" t="n">
        <v>61.2</v>
      </c>
      <c r="L1058" t="n">
        <v>6</v>
      </c>
      <c r="M1058" t="n">
        <v>8</v>
      </c>
      <c r="N1058" t="n">
        <v>83.16</v>
      </c>
      <c r="O1058" t="n">
        <v>36662.22</v>
      </c>
      <c r="P1058" t="n">
        <v>71.70999999999999</v>
      </c>
      <c r="Q1058" t="n">
        <v>203.56</v>
      </c>
      <c r="R1058" t="n">
        <v>18.15</v>
      </c>
      <c r="S1058" t="n">
        <v>13.05</v>
      </c>
      <c r="T1058" t="n">
        <v>2231.59</v>
      </c>
      <c r="U1058" t="n">
        <v>0.72</v>
      </c>
      <c r="V1058" t="n">
        <v>0.9</v>
      </c>
      <c r="W1058" t="n">
        <v>0.07000000000000001</v>
      </c>
      <c r="X1058" t="n">
        <v>0.13</v>
      </c>
      <c r="Y1058" t="n">
        <v>1</v>
      </c>
      <c r="Z1058" t="n">
        <v>10</v>
      </c>
    </row>
    <row r="1059">
      <c r="A1059" t="n">
        <v>21</v>
      </c>
      <c r="B1059" t="n">
        <v>145</v>
      </c>
      <c r="C1059" t="inlineStr">
        <is>
          <t xml:space="preserve">CONCLUIDO	</t>
        </is>
      </c>
      <c r="D1059" t="n">
        <v>12.951</v>
      </c>
      <c r="E1059" t="n">
        <v>7.72</v>
      </c>
      <c r="F1059" t="n">
        <v>4.23</v>
      </c>
      <c r="G1059" t="n">
        <v>25.4</v>
      </c>
      <c r="H1059" t="n">
        <v>0.38</v>
      </c>
      <c r="I1059" t="n">
        <v>10</v>
      </c>
      <c r="J1059" t="n">
        <v>295.88</v>
      </c>
      <c r="K1059" t="n">
        <v>61.2</v>
      </c>
      <c r="L1059" t="n">
        <v>6.25</v>
      </c>
      <c r="M1059" t="n">
        <v>8</v>
      </c>
      <c r="N1059" t="n">
        <v>83.43000000000001</v>
      </c>
      <c r="O1059" t="n">
        <v>36726.12</v>
      </c>
      <c r="P1059" t="n">
        <v>72.63</v>
      </c>
      <c r="Q1059" t="n">
        <v>203.56</v>
      </c>
      <c r="R1059" t="n">
        <v>20.31</v>
      </c>
      <c r="S1059" t="n">
        <v>13.05</v>
      </c>
      <c r="T1059" t="n">
        <v>3312.25</v>
      </c>
      <c r="U1059" t="n">
        <v>0.64</v>
      </c>
      <c r="V1059" t="n">
        <v>0.88</v>
      </c>
      <c r="W1059" t="n">
        <v>0.06</v>
      </c>
      <c r="X1059" t="n">
        <v>0.19</v>
      </c>
      <c r="Y1059" t="n">
        <v>1</v>
      </c>
      <c r="Z1059" t="n">
        <v>10</v>
      </c>
    </row>
    <row r="1060">
      <c r="A1060" t="n">
        <v>22</v>
      </c>
      <c r="B1060" t="n">
        <v>145</v>
      </c>
      <c r="C1060" t="inlineStr">
        <is>
          <t xml:space="preserve">CONCLUIDO	</t>
        </is>
      </c>
      <c r="D1060" t="n">
        <v>13.0966</v>
      </c>
      <c r="E1060" t="n">
        <v>7.64</v>
      </c>
      <c r="F1060" t="n">
        <v>4.2</v>
      </c>
      <c r="G1060" t="n">
        <v>28.01</v>
      </c>
      <c r="H1060" t="n">
        <v>0.39</v>
      </c>
      <c r="I1060" t="n">
        <v>9</v>
      </c>
      <c r="J1060" t="n">
        <v>296.4</v>
      </c>
      <c r="K1060" t="n">
        <v>61.2</v>
      </c>
      <c r="L1060" t="n">
        <v>6.5</v>
      </c>
      <c r="M1060" t="n">
        <v>7</v>
      </c>
      <c r="N1060" t="n">
        <v>83.7</v>
      </c>
      <c r="O1060" t="n">
        <v>36790.13</v>
      </c>
      <c r="P1060" t="n">
        <v>71.88</v>
      </c>
      <c r="Q1060" t="n">
        <v>203.64</v>
      </c>
      <c r="R1060" t="n">
        <v>19.03</v>
      </c>
      <c r="S1060" t="n">
        <v>13.05</v>
      </c>
      <c r="T1060" t="n">
        <v>2675.18</v>
      </c>
      <c r="U1060" t="n">
        <v>0.6899999999999999</v>
      </c>
      <c r="V1060" t="n">
        <v>0.89</v>
      </c>
      <c r="W1060" t="n">
        <v>0.07000000000000001</v>
      </c>
      <c r="X1060" t="n">
        <v>0.16</v>
      </c>
      <c r="Y1060" t="n">
        <v>1</v>
      </c>
      <c r="Z1060" t="n">
        <v>10</v>
      </c>
    </row>
    <row r="1061">
      <c r="A1061" t="n">
        <v>23</v>
      </c>
      <c r="B1061" t="n">
        <v>145</v>
      </c>
      <c r="C1061" t="inlineStr">
        <is>
          <t xml:space="preserve">CONCLUIDO	</t>
        </is>
      </c>
      <c r="D1061" t="n">
        <v>13.0819</v>
      </c>
      <c r="E1061" t="n">
        <v>7.64</v>
      </c>
      <c r="F1061" t="n">
        <v>4.21</v>
      </c>
      <c r="G1061" t="n">
        <v>28.07</v>
      </c>
      <c r="H1061" t="n">
        <v>0.4</v>
      </c>
      <c r="I1061" t="n">
        <v>9</v>
      </c>
      <c r="J1061" t="n">
        <v>296.92</v>
      </c>
      <c r="K1061" t="n">
        <v>61.2</v>
      </c>
      <c r="L1061" t="n">
        <v>6.75</v>
      </c>
      <c r="M1061" t="n">
        <v>7</v>
      </c>
      <c r="N1061" t="n">
        <v>83.97</v>
      </c>
      <c r="O1061" t="n">
        <v>36854.25</v>
      </c>
      <c r="P1061" t="n">
        <v>72.12</v>
      </c>
      <c r="Q1061" t="n">
        <v>203.56</v>
      </c>
      <c r="R1061" t="n">
        <v>19.37</v>
      </c>
      <c r="S1061" t="n">
        <v>13.05</v>
      </c>
      <c r="T1061" t="n">
        <v>2844.33</v>
      </c>
      <c r="U1061" t="n">
        <v>0.67</v>
      </c>
      <c r="V1061" t="n">
        <v>0.89</v>
      </c>
      <c r="W1061" t="n">
        <v>0.07000000000000001</v>
      </c>
      <c r="X1061" t="n">
        <v>0.17</v>
      </c>
      <c r="Y1061" t="n">
        <v>1</v>
      </c>
      <c r="Z1061" t="n">
        <v>10</v>
      </c>
    </row>
    <row r="1062">
      <c r="A1062" t="n">
        <v>24</v>
      </c>
      <c r="B1062" t="n">
        <v>145</v>
      </c>
      <c r="C1062" t="inlineStr">
        <is>
          <t xml:space="preserve">CONCLUIDO	</t>
        </is>
      </c>
      <c r="D1062" t="n">
        <v>13.0957</v>
      </c>
      <c r="E1062" t="n">
        <v>7.64</v>
      </c>
      <c r="F1062" t="n">
        <v>4.2</v>
      </c>
      <c r="G1062" t="n">
        <v>28.01</v>
      </c>
      <c r="H1062" t="n">
        <v>0.42</v>
      </c>
      <c r="I1062" t="n">
        <v>9</v>
      </c>
      <c r="J1062" t="n">
        <v>297.44</v>
      </c>
      <c r="K1062" t="n">
        <v>61.2</v>
      </c>
      <c r="L1062" t="n">
        <v>7</v>
      </c>
      <c r="M1062" t="n">
        <v>7</v>
      </c>
      <c r="N1062" t="n">
        <v>84.23999999999999</v>
      </c>
      <c r="O1062" t="n">
        <v>36918.48</v>
      </c>
      <c r="P1062" t="n">
        <v>71.87</v>
      </c>
      <c r="Q1062" t="n">
        <v>203.59</v>
      </c>
      <c r="R1062" t="n">
        <v>19.11</v>
      </c>
      <c r="S1062" t="n">
        <v>13.05</v>
      </c>
      <c r="T1062" t="n">
        <v>2715.28</v>
      </c>
      <c r="U1062" t="n">
        <v>0.68</v>
      </c>
      <c r="V1062" t="n">
        <v>0.89</v>
      </c>
      <c r="W1062" t="n">
        <v>0.07000000000000001</v>
      </c>
      <c r="X1062" t="n">
        <v>0.16</v>
      </c>
      <c r="Y1062" t="n">
        <v>1</v>
      </c>
      <c r="Z1062" t="n">
        <v>10</v>
      </c>
    </row>
    <row r="1063">
      <c r="A1063" t="n">
        <v>25</v>
      </c>
      <c r="B1063" t="n">
        <v>145</v>
      </c>
      <c r="C1063" t="inlineStr">
        <is>
          <t xml:space="preserve">CONCLUIDO	</t>
        </is>
      </c>
      <c r="D1063" t="n">
        <v>13.0838</v>
      </c>
      <c r="E1063" t="n">
        <v>7.64</v>
      </c>
      <c r="F1063" t="n">
        <v>4.21</v>
      </c>
      <c r="G1063" t="n">
        <v>28.06</v>
      </c>
      <c r="H1063" t="n">
        <v>0.43</v>
      </c>
      <c r="I1063" t="n">
        <v>9</v>
      </c>
      <c r="J1063" t="n">
        <v>297.96</v>
      </c>
      <c r="K1063" t="n">
        <v>61.2</v>
      </c>
      <c r="L1063" t="n">
        <v>7.25</v>
      </c>
      <c r="M1063" t="n">
        <v>7</v>
      </c>
      <c r="N1063" t="n">
        <v>84.51000000000001</v>
      </c>
      <c r="O1063" t="n">
        <v>36982.83</v>
      </c>
      <c r="P1063" t="n">
        <v>71.86</v>
      </c>
      <c r="Q1063" t="n">
        <v>203.56</v>
      </c>
      <c r="R1063" t="n">
        <v>19.28</v>
      </c>
      <c r="S1063" t="n">
        <v>13.05</v>
      </c>
      <c r="T1063" t="n">
        <v>2798.12</v>
      </c>
      <c r="U1063" t="n">
        <v>0.68</v>
      </c>
      <c r="V1063" t="n">
        <v>0.89</v>
      </c>
      <c r="W1063" t="n">
        <v>0.07000000000000001</v>
      </c>
      <c r="X1063" t="n">
        <v>0.17</v>
      </c>
      <c r="Y1063" t="n">
        <v>1</v>
      </c>
      <c r="Z1063" t="n">
        <v>10</v>
      </c>
    </row>
    <row r="1064">
      <c r="A1064" t="n">
        <v>26</v>
      </c>
      <c r="B1064" t="n">
        <v>145</v>
      </c>
      <c r="C1064" t="inlineStr">
        <is>
          <t xml:space="preserve">CONCLUIDO	</t>
        </is>
      </c>
      <c r="D1064" t="n">
        <v>13.2222</v>
      </c>
      <c r="E1064" t="n">
        <v>7.56</v>
      </c>
      <c r="F1064" t="n">
        <v>4.18</v>
      </c>
      <c r="G1064" t="n">
        <v>31.37</v>
      </c>
      <c r="H1064" t="n">
        <v>0.45</v>
      </c>
      <c r="I1064" t="n">
        <v>8</v>
      </c>
      <c r="J1064" t="n">
        <v>298.48</v>
      </c>
      <c r="K1064" t="n">
        <v>61.2</v>
      </c>
      <c r="L1064" t="n">
        <v>7.5</v>
      </c>
      <c r="M1064" t="n">
        <v>6</v>
      </c>
      <c r="N1064" t="n">
        <v>84.79000000000001</v>
      </c>
      <c r="O1064" t="n">
        <v>37047.29</v>
      </c>
      <c r="P1064" t="n">
        <v>71.36</v>
      </c>
      <c r="Q1064" t="n">
        <v>203.57</v>
      </c>
      <c r="R1064" t="n">
        <v>18.44</v>
      </c>
      <c r="S1064" t="n">
        <v>13.05</v>
      </c>
      <c r="T1064" t="n">
        <v>2385.1</v>
      </c>
      <c r="U1064" t="n">
        <v>0.71</v>
      </c>
      <c r="V1064" t="n">
        <v>0.89</v>
      </c>
      <c r="W1064" t="n">
        <v>0.07000000000000001</v>
      </c>
      <c r="X1064" t="n">
        <v>0.14</v>
      </c>
      <c r="Y1064" t="n">
        <v>1</v>
      </c>
      <c r="Z1064" t="n">
        <v>10</v>
      </c>
    </row>
    <row r="1065">
      <c r="A1065" t="n">
        <v>27</v>
      </c>
      <c r="B1065" t="n">
        <v>145</v>
      </c>
      <c r="C1065" t="inlineStr">
        <is>
          <t xml:space="preserve">CONCLUIDO	</t>
        </is>
      </c>
      <c r="D1065" t="n">
        <v>13.2217</v>
      </c>
      <c r="E1065" t="n">
        <v>7.56</v>
      </c>
      <c r="F1065" t="n">
        <v>4.18</v>
      </c>
      <c r="G1065" t="n">
        <v>31.37</v>
      </c>
      <c r="H1065" t="n">
        <v>0.46</v>
      </c>
      <c r="I1065" t="n">
        <v>8</v>
      </c>
      <c r="J1065" t="n">
        <v>299.01</v>
      </c>
      <c r="K1065" t="n">
        <v>61.2</v>
      </c>
      <c r="L1065" t="n">
        <v>7.75</v>
      </c>
      <c r="M1065" t="n">
        <v>6</v>
      </c>
      <c r="N1065" t="n">
        <v>85.06</v>
      </c>
      <c r="O1065" t="n">
        <v>37111.87</v>
      </c>
      <c r="P1065" t="n">
        <v>71.25</v>
      </c>
      <c r="Q1065" t="n">
        <v>203.56</v>
      </c>
      <c r="R1065" t="n">
        <v>18.5</v>
      </c>
      <c r="S1065" t="n">
        <v>13.05</v>
      </c>
      <c r="T1065" t="n">
        <v>2414.58</v>
      </c>
      <c r="U1065" t="n">
        <v>0.71</v>
      </c>
      <c r="V1065" t="n">
        <v>0.89</v>
      </c>
      <c r="W1065" t="n">
        <v>0.07000000000000001</v>
      </c>
      <c r="X1065" t="n">
        <v>0.14</v>
      </c>
      <c r="Y1065" t="n">
        <v>1</v>
      </c>
      <c r="Z1065" t="n">
        <v>10</v>
      </c>
    </row>
    <row r="1066">
      <c r="A1066" t="n">
        <v>28</v>
      </c>
      <c r="B1066" t="n">
        <v>145</v>
      </c>
      <c r="C1066" t="inlineStr">
        <is>
          <t xml:space="preserve">CONCLUIDO	</t>
        </is>
      </c>
      <c r="D1066" t="n">
        <v>13.2212</v>
      </c>
      <c r="E1066" t="n">
        <v>7.56</v>
      </c>
      <c r="F1066" t="n">
        <v>4.18</v>
      </c>
      <c r="G1066" t="n">
        <v>31.38</v>
      </c>
      <c r="H1066" t="n">
        <v>0.48</v>
      </c>
      <c r="I1066" t="n">
        <v>8</v>
      </c>
      <c r="J1066" t="n">
        <v>299.53</v>
      </c>
      <c r="K1066" t="n">
        <v>61.2</v>
      </c>
      <c r="L1066" t="n">
        <v>8</v>
      </c>
      <c r="M1066" t="n">
        <v>6</v>
      </c>
      <c r="N1066" t="n">
        <v>85.33</v>
      </c>
      <c r="O1066" t="n">
        <v>37176.68</v>
      </c>
      <c r="P1066" t="n">
        <v>71.12</v>
      </c>
      <c r="Q1066" t="n">
        <v>203.56</v>
      </c>
      <c r="R1066" t="n">
        <v>18.5</v>
      </c>
      <c r="S1066" t="n">
        <v>13.05</v>
      </c>
      <c r="T1066" t="n">
        <v>2416.73</v>
      </c>
      <c r="U1066" t="n">
        <v>0.71</v>
      </c>
      <c r="V1066" t="n">
        <v>0.89</v>
      </c>
      <c r="W1066" t="n">
        <v>0.07000000000000001</v>
      </c>
      <c r="X1066" t="n">
        <v>0.14</v>
      </c>
      <c r="Y1066" t="n">
        <v>1</v>
      </c>
      <c r="Z1066" t="n">
        <v>10</v>
      </c>
    </row>
    <row r="1067">
      <c r="A1067" t="n">
        <v>29</v>
      </c>
      <c r="B1067" t="n">
        <v>145</v>
      </c>
      <c r="C1067" t="inlineStr">
        <is>
          <t xml:space="preserve">CONCLUIDO	</t>
        </is>
      </c>
      <c r="D1067" t="n">
        <v>13.2251</v>
      </c>
      <c r="E1067" t="n">
        <v>7.56</v>
      </c>
      <c r="F1067" t="n">
        <v>4.18</v>
      </c>
      <c r="G1067" t="n">
        <v>31.36</v>
      </c>
      <c r="H1067" t="n">
        <v>0.49</v>
      </c>
      <c r="I1067" t="n">
        <v>8</v>
      </c>
      <c r="J1067" t="n">
        <v>300.06</v>
      </c>
      <c r="K1067" t="n">
        <v>61.2</v>
      </c>
      <c r="L1067" t="n">
        <v>8.25</v>
      </c>
      <c r="M1067" t="n">
        <v>6</v>
      </c>
      <c r="N1067" t="n">
        <v>85.61</v>
      </c>
      <c r="O1067" t="n">
        <v>37241.49</v>
      </c>
      <c r="P1067" t="n">
        <v>70.90000000000001</v>
      </c>
      <c r="Q1067" t="n">
        <v>203.6</v>
      </c>
      <c r="R1067" t="n">
        <v>18.36</v>
      </c>
      <c r="S1067" t="n">
        <v>13.05</v>
      </c>
      <c r="T1067" t="n">
        <v>2343.25</v>
      </c>
      <c r="U1067" t="n">
        <v>0.71</v>
      </c>
      <c r="V1067" t="n">
        <v>0.89</v>
      </c>
      <c r="W1067" t="n">
        <v>0.07000000000000001</v>
      </c>
      <c r="X1067" t="n">
        <v>0.14</v>
      </c>
      <c r="Y1067" t="n">
        <v>1</v>
      </c>
      <c r="Z1067" t="n">
        <v>10</v>
      </c>
    </row>
    <row r="1068">
      <c r="A1068" t="n">
        <v>30</v>
      </c>
      <c r="B1068" t="n">
        <v>145</v>
      </c>
      <c r="C1068" t="inlineStr">
        <is>
          <t xml:space="preserve">CONCLUIDO	</t>
        </is>
      </c>
      <c r="D1068" t="n">
        <v>13.3764</v>
      </c>
      <c r="E1068" t="n">
        <v>7.48</v>
      </c>
      <c r="F1068" t="n">
        <v>4.15</v>
      </c>
      <c r="G1068" t="n">
        <v>35.57</v>
      </c>
      <c r="H1068" t="n">
        <v>0.5</v>
      </c>
      <c r="I1068" t="n">
        <v>7</v>
      </c>
      <c r="J1068" t="n">
        <v>300.59</v>
      </c>
      <c r="K1068" t="n">
        <v>61.2</v>
      </c>
      <c r="L1068" t="n">
        <v>8.5</v>
      </c>
      <c r="M1068" t="n">
        <v>5</v>
      </c>
      <c r="N1068" t="n">
        <v>85.89</v>
      </c>
      <c r="O1068" t="n">
        <v>37306.42</v>
      </c>
      <c r="P1068" t="n">
        <v>70.25</v>
      </c>
      <c r="Q1068" t="n">
        <v>203.56</v>
      </c>
      <c r="R1068" t="n">
        <v>17.29</v>
      </c>
      <c r="S1068" t="n">
        <v>13.05</v>
      </c>
      <c r="T1068" t="n">
        <v>1814.89</v>
      </c>
      <c r="U1068" t="n">
        <v>0.75</v>
      </c>
      <c r="V1068" t="n">
        <v>0.9</v>
      </c>
      <c r="W1068" t="n">
        <v>0.07000000000000001</v>
      </c>
      <c r="X1068" t="n">
        <v>0.11</v>
      </c>
      <c r="Y1068" t="n">
        <v>1</v>
      </c>
      <c r="Z1068" t="n">
        <v>10</v>
      </c>
    </row>
    <row r="1069">
      <c r="A1069" t="n">
        <v>31</v>
      </c>
      <c r="B1069" t="n">
        <v>145</v>
      </c>
      <c r="C1069" t="inlineStr">
        <is>
          <t xml:space="preserve">CONCLUIDO	</t>
        </is>
      </c>
      <c r="D1069" t="n">
        <v>13.4158</v>
      </c>
      <c r="E1069" t="n">
        <v>7.45</v>
      </c>
      <c r="F1069" t="n">
        <v>4.13</v>
      </c>
      <c r="G1069" t="n">
        <v>35.38</v>
      </c>
      <c r="H1069" t="n">
        <v>0.52</v>
      </c>
      <c r="I1069" t="n">
        <v>7</v>
      </c>
      <c r="J1069" t="n">
        <v>301.11</v>
      </c>
      <c r="K1069" t="n">
        <v>61.2</v>
      </c>
      <c r="L1069" t="n">
        <v>8.75</v>
      </c>
      <c r="M1069" t="n">
        <v>5</v>
      </c>
      <c r="N1069" t="n">
        <v>86.16</v>
      </c>
      <c r="O1069" t="n">
        <v>37371.47</v>
      </c>
      <c r="P1069" t="n">
        <v>69.84999999999999</v>
      </c>
      <c r="Q1069" t="n">
        <v>203.56</v>
      </c>
      <c r="R1069" t="n">
        <v>16.71</v>
      </c>
      <c r="S1069" t="n">
        <v>13.05</v>
      </c>
      <c r="T1069" t="n">
        <v>1522.93</v>
      </c>
      <c r="U1069" t="n">
        <v>0.78</v>
      </c>
      <c r="V1069" t="n">
        <v>0.91</v>
      </c>
      <c r="W1069" t="n">
        <v>0.06</v>
      </c>
      <c r="X1069" t="n">
        <v>0.09</v>
      </c>
      <c r="Y1069" t="n">
        <v>1</v>
      </c>
      <c r="Z1069" t="n">
        <v>10</v>
      </c>
    </row>
    <row r="1070">
      <c r="A1070" t="n">
        <v>32</v>
      </c>
      <c r="B1070" t="n">
        <v>145</v>
      </c>
      <c r="C1070" t="inlineStr">
        <is>
          <t xml:space="preserve">CONCLUIDO	</t>
        </is>
      </c>
      <c r="D1070" t="n">
        <v>13.37</v>
      </c>
      <c r="E1070" t="n">
        <v>7.48</v>
      </c>
      <c r="F1070" t="n">
        <v>4.15</v>
      </c>
      <c r="G1070" t="n">
        <v>35.6</v>
      </c>
      <c r="H1070" t="n">
        <v>0.53</v>
      </c>
      <c r="I1070" t="n">
        <v>7</v>
      </c>
      <c r="J1070" t="n">
        <v>301.64</v>
      </c>
      <c r="K1070" t="n">
        <v>61.2</v>
      </c>
      <c r="L1070" t="n">
        <v>9</v>
      </c>
      <c r="M1070" t="n">
        <v>5</v>
      </c>
      <c r="N1070" t="n">
        <v>86.44</v>
      </c>
      <c r="O1070" t="n">
        <v>37436.63</v>
      </c>
      <c r="P1070" t="n">
        <v>70.25</v>
      </c>
      <c r="Q1070" t="n">
        <v>203.56</v>
      </c>
      <c r="R1070" t="n">
        <v>17.6</v>
      </c>
      <c r="S1070" t="n">
        <v>13.05</v>
      </c>
      <c r="T1070" t="n">
        <v>1972.13</v>
      </c>
      <c r="U1070" t="n">
        <v>0.74</v>
      </c>
      <c r="V1070" t="n">
        <v>0.9</v>
      </c>
      <c r="W1070" t="n">
        <v>0.06</v>
      </c>
      <c r="X1070" t="n">
        <v>0.11</v>
      </c>
      <c r="Y1070" t="n">
        <v>1</v>
      </c>
      <c r="Z1070" t="n">
        <v>10</v>
      </c>
    </row>
    <row r="1071">
      <c r="A1071" t="n">
        <v>33</v>
      </c>
      <c r="B1071" t="n">
        <v>145</v>
      </c>
      <c r="C1071" t="inlineStr">
        <is>
          <t xml:space="preserve">CONCLUIDO	</t>
        </is>
      </c>
      <c r="D1071" t="n">
        <v>13.3368</v>
      </c>
      <c r="E1071" t="n">
        <v>7.5</v>
      </c>
      <c r="F1071" t="n">
        <v>4.17</v>
      </c>
      <c r="G1071" t="n">
        <v>35.76</v>
      </c>
      <c r="H1071" t="n">
        <v>0.55</v>
      </c>
      <c r="I1071" t="n">
        <v>7</v>
      </c>
      <c r="J1071" t="n">
        <v>302.17</v>
      </c>
      <c r="K1071" t="n">
        <v>61.2</v>
      </c>
      <c r="L1071" t="n">
        <v>9.25</v>
      </c>
      <c r="M1071" t="n">
        <v>5</v>
      </c>
      <c r="N1071" t="n">
        <v>86.72</v>
      </c>
      <c r="O1071" t="n">
        <v>37501.91</v>
      </c>
      <c r="P1071" t="n">
        <v>70.54000000000001</v>
      </c>
      <c r="Q1071" t="n">
        <v>203.56</v>
      </c>
      <c r="R1071" t="n">
        <v>18.17</v>
      </c>
      <c r="S1071" t="n">
        <v>13.05</v>
      </c>
      <c r="T1071" t="n">
        <v>2253.8</v>
      </c>
      <c r="U1071" t="n">
        <v>0.72</v>
      </c>
      <c r="V1071" t="n">
        <v>0.9</v>
      </c>
      <c r="W1071" t="n">
        <v>0.07000000000000001</v>
      </c>
      <c r="X1071" t="n">
        <v>0.13</v>
      </c>
      <c r="Y1071" t="n">
        <v>1</v>
      </c>
      <c r="Z1071" t="n">
        <v>10</v>
      </c>
    </row>
    <row r="1072">
      <c r="A1072" t="n">
        <v>34</v>
      </c>
      <c r="B1072" t="n">
        <v>145</v>
      </c>
      <c r="C1072" t="inlineStr">
        <is>
          <t xml:space="preserve">CONCLUIDO	</t>
        </is>
      </c>
      <c r="D1072" t="n">
        <v>13.3551</v>
      </c>
      <c r="E1072" t="n">
        <v>7.49</v>
      </c>
      <c r="F1072" t="n">
        <v>4.16</v>
      </c>
      <c r="G1072" t="n">
        <v>35.67</v>
      </c>
      <c r="H1072" t="n">
        <v>0.5600000000000001</v>
      </c>
      <c r="I1072" t="n">
        <v>7</v>
      </c>
      <c r="J1072" t="n">
        <v>302.7</v>
      </c>
      <c r="K1072" t="n">
        <v>61.2</v>
      </c>
      <c r="L1072" t="n">
        <v>9.5</v>
      </c>
      <c r="M1072" t="n">
        <v>5</v>
      </c>
      <c r="N1072" t="n">
        <v>87</v>
      </c>
      <c r="O1072" t="n">
        <v>37567.32</v>
      </c>
      <c r="P1072" t="n">
        <v>70.19</v>
      </c>
      <c r="Q1072" t="n">
        <v>203.56</v>
      </c>
      <c r="R1072" t="n">
        <v>17.83</v>
      </c>
      <c r="S1072" t="n">
        <v>13.05</v>
      </c>
      <c r="T1072" t="n">
        <v>2082.9</v>
      </c>
      <c r="U1072" t="n">
        <v>0.73</v>
      </c>
      <c r="V1072" t="n">
        <v>0.9</v>
      </c>
      <c r="W1072" t="n">
        <v>0.06</v>
      </c>
      <c r="X1072" t="n">
        <v>0.12</v>
      </c>
      <c r="Y1072" t="n">
        <v>1</v>
      </c>
      <c r="Z1072" t="n">
        <v>10</v>
      </c>
    </row>
    <row r="1073">
      <c r="A1073" t="n">
        <v>35</v>
      </c>
      <c r="B1073" t="n">
        <v>145</v>
      </c>
      <c r="C1073" t="inlineStr">
        <is>
          <t xml:space="preserve">CONCLUIDO	</t>
        </is>
      </c>
      <c r="D1073" t="n">
        <v>13.3467</v>
      </c>
      <c r="E1073" t="n">
        <v>7.49</v>
      </c>
      <c r="F1073" t="n">
        <v>4.17</v>
      </c>
      <c r="G1073" t="n">
        <v>35.71</v>
      </c>
      <c r="H1073" t="n">
        <v>0.57</v>
      </c>
      <c r="I1073" t="n">
        <v>7</v>
      </c>
      <c r="J1073" t="n">
        <v>303.23</v>
      </c>
      <c r="K1073" t="n">
        <v>61.2</v>
      </c>
      <c r="L1073" t="n">
        <v>9.75</v>
      </c>
      <c r="M1073" t="n">
        <v>5</v>
      </c>
      <c r="N1073" t="n">
        <v>87.28</v>
      </c>
      <c r="O1073" t="n">
        <v>37632.84</v>
      </c>
      <c r="P1073" t="n">
        <v>70.05</v>
      </c>
      <c r="Q1073" t="n">
        <v>203.56</v>
      </c>
      <c r="R1073" t="n">
        <v>18.01</v>
      </c>
      <c r="S1073" t="n">
        <v>13.05</v>
      </c>
      <c r="T1073" t="n">
        <v>2174.79</v>
      </c>
      <c r="U1073" t="n">
        <v>0.72</v>
      </c>
      <c r="V1073" t="n">
        <v>0.9</v>
      </c>
      <c r="W1073" t="n">
        <v>0.06</v>
      </c>
      <c r="X1073" t="n">
        <v>0.13</v>
      </c>
      <c r="Y1073" t="n">
        <v>1</v>
      </c>
      <c r="Z1073" t="n">
        <v>10</v>
      </c>
    </row>
    <row r="1074">
      <c r="A1074" t="n">
        <v>36</v>
      </c>
      <c r="B1074" t="n">
        <v>145</v>
      </c>
      <c r="C1074" t="inlineStr">
        <is>
          <t xml:space="preserve">CONCLUIDO	</t>
        </is>
      </c>
      <c r="D1074" t="n">
        <v>13.4922</v>
      </c>
      <c r="E1074" t="n">
        <v>7.41</v>
      </c>
      <c r="F1074" t="n">
        <v>4.14</v>
      </c>
      <c r="G1074" t="n">
        <v>41.39</v>
      </c>
      <c r="H1074" t="n">
        <v>0.59</v>
      </c>
      <c r="I1074" t="n">
        <v>6</v>
      </c>
      <c r="J1074" t="n">
        <v>303.76</v>
      </c>
      <c r="K1074" t="n">
        <v>61.2</v>
      </c>
      <c r="L1074" t="n">
        <v>10</v>
      </c>
      <c r="M1074" t="n">
        <v>4</v>
      </c>
      <c r="N1074" t="n">
        <v>87.56999999999999</v>
      </c>
      <c r="O1074" t="n">
        <v>37698.48</v>
      </c>
      <c r="P1074" t="n">
        <v>69.39</v>
      </c>
      <c r="Q1074" t="n">
        <v>203.56</v>
      </c>
      <c r="R1074" t="n">
        <v>17.12</v>
      </c>
      <c r="S1074" t="n">
        <v>13.05</v>
      </c>
      <c r="T1074" t="n">
        <v>1735.66</v>
      </c>
      <c r="U1074" t="n">
        <v>0.76</v>
      </c>
      <c r="V1074" t="n">
        <v>0.9</v>
      </c>
      <c r="W1074" t="n">
        <v>0.06</v>
      </c>
      <c r="X1074" t="n">
        <v>0.1</v>
      </c>
      <c r="Y1074" t="n">
        <v>1</v>
      </c>
      <c r="Z1074" t="n">
        <v>10</v>
      </c>
    </row>
    <row r="1075">
      <c r="A1075" t="n">
        <v>37</v>
      </c>
      <c r="B1075" t="n">
        <v>145</v>
      </c>
      <c r="C1075" t="inlineStr">
        <is>
          <t xml:space="preserve">CONCLUIDO	</t>
        </is>
      </c>
      <c r="D1075" t="n">
        <v>13.4927</v>
      </c>
      <c r="E1075" t="n">
        <v>7.41</v>
      </c>
      <c r="F1075" t="n">
        <v>4.14</v>
      </c>
      <c r="G1075" t="n">
        <v>41.39</v>
      </c>
      <c r="H1075" t="n">
        <v>0.6</v>
      </c>
      <c r="I1075" t="n">
        <v>6</v>
      </c>
      <c r="J1075" t="n">
        <v>304.3</v>
      </c>
      <c r="K1075" t="n">
        <v>61.2</v>
      </c>
      <c r="L1075" t="n">
        <v>10.25</v>
      </c>
      <c r="M1075" t="n">
        <v>4</v>
      </c>
      <c r="N1075" t="n">
        <v>87.84999999999999</v>
      </c>
      <c r="O1075" t="n">
        <v>37764.25</v>
      </c>
      <c r="P1075" t="n">
        <v>69.34999999999999</v>
      </c>
      <c r="Q1075" t="n">
        <v>203.56</v>
      </c>
      <c r="R1075" t="n">
        <v>17.06</v>
      </c>
      <c r="S1075" t="n">
        <v>13.05</v>
      </c>
      <c r="T1075" t="n">
        <v>1702.83</v>
      </c>
      <c r="U1075" t="n">
        <v>0.77</v>
      </c>
      <c r="V1075" t="n">
        <v>0.9</v>
      </c>
      <c r="W1075" t="n">
        <v>0.06</v>
      </c>
      <c r="X1075" t="n">
        <v>0.1</v>
      </c>
      <c r="Y1075" t="n">
        <v>1</v>
      </c>
      <c r="Z1075" t="n">
        <v>10</v>
      </c>
    </row>
    <row r="1076">
      <c r="A1076" t="n">
        <v>38</v>
      </c>
      <c r="B1076" t="n">
        <v>145</v>
      </c>
      <c r="C1076" t="inlineStr">
        <is>
          <t xml:space="preserve">CONCLUIDO	</t>
        </is>
      </c>
      <c r="D1076" t="n">
        <v>13.4867</v>
      </c>
      <c r="E1076" t="n">
        <v>7.41</v>
      </c>
      <c r="F1076" t="n">
        <v>4.14</v>
      </c>
      <c r="G1076" t="n">
        <v>41.42</v>
      </c>
      <c r="H1076" t="n">
        <v>0.61</v>
      </c>
      <c r="I1076" t="n">
        <v>6</v>
      </c>
      <c r="J1076" t="n">
        <v>304.83</v>
      </c>
      <c r="K1076" t="n">
        <v>61.2</v>
      </c>
      <c r="L1076" t="n">
        <v>10.5</v>
      </c>
      <c r="M1076" t="n">
        <v>4</v>
      </c>
      <c r="N1076" t="n">
        <v>88.13</v>
      </c>
      <c r="O1076" t="n">
        <v>37830.13</v>
      </c>
      <c r="P1076" t="n">
        <v>69.52</v>
      </c>
      <c r="Q1076" t="n">
        <v>203.56</v>
      </c>
      <c r="R1076" t="n">
        <v>17.19</v>
      </c>
      <c r="S1076" t="n">
        <v>13.05</v>
      </c>
      <c r="T1076" t="n">
        <v>1771.96</v>
      </c>
      <c r="U1076" t="n">
        <v>0.76</v>
      </c>
      <c r="V1076" t="n">
        <v>0.9</v>
      </c>
      <c r="W1076" t="n">
        <v>0.06</v>
      </c>
      <c r="X1076" t="n">
        <v>0.1</v>
      </c>
      <c r="Y1076" t="n">
        <v>1</v>
      </c>
      <c r="Z1076" t="n">
        <v>10</v>
      </c>
    </row>
    <row r="1077">
      <c r="A1077" t="n">
        <v>39</v>
      </c>
      <c r="B1077" t="n">
        <v>145</v>
      </c>
      <c r="C1077" t="inlineStr">
        <is>
          <t xml:space="preserve">CONCLUIDO	</t>
        </is>
      </c>
      <c r="D1077" t="n">
        <v>13.4933</v>
      </c>
      <c r="E1077" t="n">
        <v>7.41</v>
      </c>
      <c r="F1077" t="n">
        <v>4.14</v>
      </c>
      <c r="G1077" t="n">
        <v>41.39</v>
      </c>
      <c r="H1077" t="n">
        <v>0.63</v>
      </c>
      <c r="I1077" t="n">
        <v>6</v>
      </c>
      <c r="J1077" t="n">
        <v>305.37</v>
      </c>
      <c r="K1077" t="n">
        <v>61.2</v>
      </c>
      <c r="L1077" t="n">
        <v>10.75</v>
      </c>
      <c r="M1077" t="n">
        <v>4</v>
      </c>
      <c r="N1077" t="n">
        <v>88.42</v>
      </c>
      <c r="O1077" t="n">
        <v>37896.14</v>
      </c>
      <c r="P1077" t="n">
        <v>69.41</v>
      </c>
      <c r="Q1077" t="n">
        <v>203.56</v>
      </c>
      <c r="R1077" t="n">
        <v>17.09</v>
      </c>
      <c r="S1077" t="n">
        <v>13.05</v>
      </c>
      <c r="T1077" t="n">
        <v>1719.36</v>
      </c>
      <c r="U1077" t="n">
        <v>0.76</v>
      </c>
      <c r="V1077" t="n">
        <v>0.9</v>
      </c>
      <c r="W1077" t="n">
        <v>0.06</v>
      </c>
      <c r="X1077" t="n">
        <v>0.1</v>
      </c>
      <c r="Y1077" t="n">
        <v>1</v>
      </c>
      <c r="Z1077" t="n">
        <v>10</v>
      </c>
    </row>
    <row r="1078">
      <c r="A1078" t="n">
        <v>40</v>
      </c>
      <c r="B1078" t="n">
        <v>145</v>
      </c>
      <c r="C1078" t="inlineStr">
        <is>
          <t xml:space="preserve">CONCLUIDO	</t>
        </is>
      </c>
      <c r="D1078" t="n">
        <v>13.4912</v>
      </c>
      <c r="E1078" t="n">
        <v>7.41</v>
      </c>
      <c r="F1078" t="n">
        <v>4.14</v>
      </c>
      <c r="G1078" t="n">
        <v>41.4</v>
      </c>
      <c r="H1078" t="n">
        <v>0.64</v>
      </c>
      <c r="I1078" t="n">
        <v>6</v>
      </c>
      <c r="J1078" t="n">
        <v>305.9</v>
      </c>
      <c r="K1078" t="n">
        <v>61.2</v>
      </c>
      <c r="L1078" t="n">
        <v>11</v>
      </c>
      <c r="M1078" t="n">
        <v>4</v>
      </c>
      <c r="N1078" t="n">
        <v>88.7</v>
      </c>
      <c r="O1078" t="n">
        <v>37962.28</v>
      </c>
      <c r="P1078" t="n">
        <v>69.45999999999999</v>
      </c>
      <c r="Q1078" t="n">
        <v>203.57</v>
      </c>
      <c r="R1078" t="n">
        <v>17.1</v>
      </c>
      <c r="S1078" t="n">
        <v>13.05</v>
      </c>
      <c r="T1078" t="n">
        <v>1727.02</v>
      </c>
      <c r="U1078" t="n">
        <v>0.76</v>
      </c>
      <c r="V1078" t="n">
        <v>0.9</v>
      </c>
      <c r="W1078" t="n">
        <v>0.06</v>
      </c>
      <c r="X1078" t="n">
        <v>0.1</v>
      </c>
      <c r="Y1078" t="n">
        <v>1</v>
      </c>
      <c r="Z1078" t="n">
        <v>10</v>
      </c>
    </row>
    <row r="1079">
      <c r="A1079" t="n">
        <v>41</v>
      </c>
      <c r="B1079" t="n">
        <v>145</v>
      </c>
      <c r="C1079" t="inlineStr">
        <is>
          <t xml:space="preserve">CONCLUIDO	</t>
        </is>
      </c>
      <c r="D1079" t="n">
        <v>13.513</v>
      </c>
      <c r="E1079" t="n">
        <v>7.4</v>
      </c>
      <c r="F1079" t="n">
        <v>4.13</v>
      </c>
      <c r="G1079" t="n">
        <v>41.28</v>
      </c>
      <c r="H1079" t="n">
        <v>0.65</v>
      </c>
      <c r="I1079" t="n">
        <v>6</v>
      </c>
      <c r="J1079" t="n">
        <v>306.44</v>
      </c>
      <c r="K1079" t="n">
        <v>61.2</v>
      </c>
      <c r="L1079" t="n">
        <v>11.25</v>
      </c>
      <c r="M1079" t="n">
        <v>4</v>
      </c>
      <c r="N1079" t="n">
        <v>88.98999999999999</v>
      </c>
      <c r="O1079" t="n">
        <v>38028.53</v>
      </c>
      <c r="P1079" t="n">
        <v>69.15000000000001</v>
      </c>
      <c r="Q1079" t="n">
        <v>203.56</v>
      </c>
      <c r="R1079" t="n">
        <v>16.6</v>
      </c>
      <c r="S1079" t="n">
        <v>13.05</v>
      </c>
      <c r="T1079" t="n">
        <v>1474.43</v>
      </c>
      <c r="U1079" t="n">
        <v>0.79</v>
      </c>
      <c r="V1079" t="n">
        <v>0.91</v>
      </c>
      <c r="W1079" t="n">
        <v>0.07000000000000001</v>
      </c>
      <c r="X1079" t="n">
        <v>0.09</v>
      </c>
      <c r="Y1079" t="n">
        <v>1</v>
      </c>
      <c r="Z1079" t="n">
        <v>10</v>
      </c>
    </row>
    <row r="1080">
      <c r="A1080" t="n">
        <v>42</v>
      </c>
      <c r="B1080" t="n">
        <v>145</v>
      </c>
      <c r="C1080" t="inlineStr">
        <is>
          <t xml:space="preserve">CONCLUIDO	</t>
        </is>
      </c>
      <c r="D1080" t="n">
        <v>13.5282</v>
      </c>
      <c r="E1080" t="n">
        <v>7.39</v>
      </c>
      <c r="F1080" t="n">
        <v>4.12</v>
      </c>
      <c r="G1080" t="n">
        <v>41.19</v>
      </c>
      <c r="H1080" t="n">
        <v>0.67</v>
      </c>
      <c r="I1080" t="n">
        <v>6</v>
      </c>
      <c r="J1080" t="n">
        <v>306.98</v>
      </c>
      <c r="K1080" t="n">
        <v>61.2</v>
      </c>
      <c r="L1080" t="n">
        <v>11.5</v>
      </c>
      <c r="M1080" t="n">
        <v>4</v>
      </c>
      <c r="N1080" t="n">
        <v>89.28</v>
      </c>
      <c r="O1080" t="n">
        <v>38094.91</v>
      </c>
      <c r="P1080" t="n">
        <v>68.75</v>
      </c>
      <c r="Q1080" t="n">
        <v>203.56</v>
      </c>
      <c r="R1080" t="n">
        <v>16.49</v>
      </c>
      <c r="S1080" t="n">
        <v>13.05</v>
      </c>
      <c r="T1080" t="n">
        <v>1421.74</v>
      </c>
      <c r="U1080" t="n">
        <v>0.79</v>
      </c>
      <c r="V1080" t="n">
        <v>0.91</v>
      </c>
      <c r="W1080" t="n">
        <v>0.06</v>
      </c>
      <c r="X1080" t="n">
        <v>0.08</v>
      </c>
      <c r="Y1080" t="n">
        <v>1</v>
      </c>
      <c r="Z1080" t="n">
        <v>10</v>
      </c>
    </row>
    <row r="1081">
      <c r="A1081" t="n">
        <v>43</v>
      </c>
      <c r="B1081" t="n">
        <v>145</v>
      </c>
      <c r="C1081" t="inlineStr">
        <is>
          <t xml:space="preserve">CONCLUIDO	</t>
        </is>
      </c>
      <c r="D1081" t="n">
        <v>13.4943</v>
      </c>
      <c r="E1081" t="n">
        <v>7.41</v>
      </c>
      <c r="F1081" t="n">
        <v>4.14</v>
      </c>
      <c r="G1081" t="n">
        <v>41.38</v>
      </c>
      <c r="H1081" t="n">
        <v>0.68</v>
      </c>
      <c r="I1081" t="n">
        <v>6</v>
      </c>
      <c r="J1081" t="n">
        <v>307.52</v>
      </c>
      <c r="K1081" t="n">
        <v>61.2</v>
      </c>
      <c r="L1081" t="n">
        <v>11.75</v>
      </c>
      <c r="M1081" t="n">
        <v>4</v>
      </c>
      <c r="N1081" t="n">
        <v>89.56999999999999</v>
      </c>
      <c r="O1081" t="n">
        <v>38161.42</v>
      </c>
      <c r="P1081" t="n">
        <v>68.89</v>
      </c>
      <c r="Q1081" t="n">
        <v>203.57</v>
      </c>
      <c r="R1081" t="n">
        <v>17.13</v>
      </c>
      <c r="S1081" t="n">
        <v>13.05</v>
      </c>
      <c r="T1081" t="n">
        <v>1741.23</v>
      </c>
      <c r="U1081" t="n">
        <v>0.76</v>
      </c>
      <c r="V1081" t="n">
        <v>0.9</v>
      </c>
      <c r="W1081" t="n">
        <v>0.06</v>
      </c>
      <c r="X1081" t="n">
        <v>0.1</v>
      </c>
      <c r="Y1081" t="n">
        <v>1</v>
      </c>
      <c r="Z1081" t="n">
        <v>10</v>
      </c>
    </row>
    <row r="1082">
      <c r="A1082" t="n">
        <v>44</v>
      </c>
      <c r="B1082" t="n">
        <v>145</v>
      </c>
      <c r="C1082" t="inlineStr">
        <is>
          <t xml:space="preserve">CONCLUIDO	</t>
        </is>
      </c>
      <c r="D1082" t="n">
        <v>13.4725</v>
      </c>
      <c r="E1082" t="n">
        <v>7.42</v>
      </c>
      <c r="F1082" t="n">
        <v>4.15</v>
      </c>
      <c r="G1082" t="n">
        <v>41.5</v>
      </c>
      <c r="H1082" t="n">
        <v>0.6899999999999999</v>
      </c>
      <c r="I1082" t="n">
        <v>6</v>
      </c>
      <c r="J1082" t="n">
        <v>308.06</v>
      </c>
      <c r="K1082" t="n">
        <v>61.2</v>
      </c>
      <c r="L1082" t="n">
        <v>12</v>
      </c>
      <c r="M1082" t="n">
        <v>4</v>
      </c>
      <c r="N1082" t="n">
        <v>89.86</v>
      </c>
      <c r="O1082" t="n">
        <v>38228.06</v>
      </c>
      <c r="P1082" t="n">
        <v>68.97</v>
      </c>
      <c r="Q1082" t="n">
        <v>203.56</v>
      </c>
      <c r="R1082" t="n">
        <v>17.5</v>
      </c>
      <c r="S1082" t="n">
        <v>13.05</v>
      </c>
      <c r="T1082" t="n">
        <v>1926.65</v>
      </c>
      <c r="U1082" t="n">
        <v>0.75</v>
      </c>
      <c r="V1082" t="n">
        <v>0.9</v>
      </c>
      <c r="W1082" t="n">
        <v>0.06</v>
      </c>
      <c r="X1082" t="n">
        <v>0.11</v>
      </c>
      <c r="Y1082" t="n">
        <v>1</v>
      </c>
      <c r="Z1082" t="n">
        <v>10</v>
      </c>
    </row>
    <row r="1083">
      <c r="A1083" t="n">
        <v>45</v>
      </c>
      <c r="B1083" t="n">
        <v>145</v>
      </c>
      <c r="C1083" t="inlineStr">
        <is>
          <t xml:space="preserve">CONCLUIDO	</t>
        </is>
      </c>
      <c r="D1083" t="n">
        <v>13.6271</v>
      </c>
      <c r="E1083" t="n">
        <v>7.34</v>
      </c>
      <c r="F1083" t="n">
        <v>4.12</v>
      </c>
      <c r="G1083" t="n">
        <v>49.44</v>
      </c>
      <c r="H1083" t="n">
        <v>0.71</v>
      </c>
      <c r="I1083" t="n">
        <v>5</v>
      </c>
      <c r="J1083" t="n">
        <v>308.6</v>
      </c>
      <c r="K1083" t="n">
        <v>61.2</v>
      </c>
      <c r="L1083" t="n">
        <v>12.25</v>
      </c>
      <c r="M1083" t="n">
        <v>3</v>
      </c>
      <c r="N1083" t="n">
        <v>90.15000000000001</v>
      </c>
      <c r="O1083" t="n">
        <v>38294.82</v>
      </c>
      <c r="P1083" t="n">
        <v>68.19</v>
      </c>
      <c r="Q1083" t="n">
        <v>203.56</v>
      </c>
      <c r="R1083" t="n">
        <v>16.46</v>
      </c>
      <c r="S1083" t="n">
        <v>13.05</v>
      </c>
      <c r="T1083" t="n">
        <v>1409.81</v>
      </c>
      <c r="U1083" t="n">
        <v>0.79</v>
      </c>
      <c r="V1083" t="n">
        <v>0.91</v>
      </c>
      <c r="W1083" t="n">
        <v>0.06</v>
      </c>
      <c r="X1083" t="n">
        <v>0.08</v>
      </c>
      <c r="Y1083" t="n">
        <v>1</v>
      </c>
      <c r="Z1083" t="n">
        <v>10</v>
      </c>
    </row>
    <row r="1084">
      <c r="A1084" t="n">
        <v>46</v>
      </c>
      <c r="B1084" t="n">
        <v>145</v>
      </c>
      <c r="C1084" t="inlineStr">
        <is>
          <t xml:space="preserve">CONCLUIDO	</t>
        </is>
      </c>
      <c r="D1084" t="n">
        <v>13.6343</v>
      </c>
      <c r="E1084" t="n">
        <v>7.33</v>
      </c>
      <c r="F1084" t="n">
        <v>4.12</v>
      </c>
      <c r="G1084" t="n">
        <v>49.39</v>
      </c>
      <c r="H1084" t="n">
        <v>0.72</v>
      </c>
      <c r="I1084" t="n">
        <v>5</v>
      </c>
      <c r="J1084" t="n">
        <v>309.14</v>
      </c>
      <c r="K1084" t="n">
        <v>61.2</v>
      </c>
      <c r="L1084" t="n">
        <v>12.5</v>
      </c>
      <c r="M1084" t="n">
        <v>3</v>
      </c>
      <c r="N1084" t="n">
        <v>90.44</v>
      </c>
      <c r="O1084" t="n">
        <v>38361.7</v>
      </c>
      <c r="P1084" t="n">
        <v>68.2</v>
      </c>
      <c r="Q1084" t="n">
        <v>203.56</v>
      </c>
      <c r="R1084" t="n">
        <v>16.39</v>
      </c>
      <c r="S1084" t="n">
        <v>13.05</v>
      </c>
      <c r="T1084" t="n">
        <v>1373.4</v>
      </c>
      <c r="U1084" t="n">
        <v>0.8</v>
      </c>
      <c r="V1084" t="n">
        <v>0.91</v>
      </c>
      <c r="W1084" t="n">
        <v>0.06</v>
      </c>
      <c r="X1084" t="n">
        <v>0.08</v>
      </c>
      <c r="Y1084" t="n">
        <v>1</v>
      </c>
      <c r="Z1084" t="n">
        <v>10</v>
      </c>
    </row>
    <row r="1085">
      <c r="A1085" t="n">
        <v>47</v>
      </c>
      <c r="B1085" t="n">
        <v>145</v>
      </c>
      <c r="C1085" t="inlineStr">
        <is>
          <t xml:space="preserve">CONCLUIDO	</t>
        </is>
      </c>
      <c r="D1085" t="n">
        <v>13.6209</v>
      </c>
      <c r="E1085" t="n">
        <v>7.34</v>
      </c>
      <c r="F1085" t="n">
        <v>4.12</v>
      </c>
      <c r="G1085" t="n">
        <v>49.48</v>
      </c>
      <c r="H1085" t="n">
        <v>0.73</v>
      </c>
      <c r="I1085" t="n">
        <v>5</v>
      </c>
      <c r="J1085" t="n">
        <v>309.68</v>
      </c>
      <c r="K1085" t="n">
        <v>61.2</v>
      </c>
      <c r="L1085" t="n">
        <v>12.75</v>
      </c>
      <c r="M1085" t="n">
        <v>3</v>
      </c>
      <c r="N1085" t="n">
        <v>90.73999999999999</v>
      </c>
      <c r="O1085" t="n">
        <v>38428.72</v>
      </c>
      <c r="P1085" t="n">
        <v>68.37</v>
      </c>
      <c r="Q1085" t="n">
        <v>203.56</v>
      </c>
      <c r="R1085" t="n">
        <v>16.62</v>
      </c>
      <c r="S1085" t="n">
        <v>13.05</v>
      </c>
      <c r="T1085" t="n">
        <v>1490.44</v>
      </c>
      <c r="U1085" t="n">
        <v>0.79</v>
      </c>
      <c r="V1085" t="n">
        <v>0.91</v>
      </c>
      <c r="W1085" t="n">
        <v>0.06</v>
      </c>
      <c r="X1085" t="n">
        <v>0.08</v>
      </c>
      <c r="Y1085" t="n">
        <v>1</v>
      </c>
      <c r="Z1085" t="n">
        <v>10</v>
      </c>
    </row>
    <row r="1086">
      <c r="A1086" t="n">
        <v>48</v>
      </c>
      <c r="B1086" t="n">
        <v>145</v>
      </c>
      <c r="C1086" t="inlineStr">
        <is>
          <t xml:space="preserve">CONCLUIDO	</t>
        </is>
      </c>
      <c r="D1086" t="n">
        <v>13.6281</v>
      </c>
      <c r="E1086" t="n">
        <v>7.34</v>
      </c>
      <c r="F1086" t="n">
        <v>4.12</v>
      </c>
      <c r="G1086" t="n">
        <v>49.43</v>
      </c>
      <c r="H1086" t="n">
        <v>0.75</v>
      </c>
      <c r="I1086" t="n">
        <v>5</v>
      </c>
      <c r="J1086" t="n">
        <v>310.23</v>
      </c>
      <c r="K1086" t="n">
        <v>61.2</v>
      </c>
      <c r="L1086" t="n">
        <v>13</v>
      </c>
      <c r="M1086" t="n">
        <v>3</v>
      </c>
      <c r="N1086" t="n">
        <v>91.03</v>
      </c>
      <c r="O1086" t="n">
        <v>38495.87</v>
      </c>
      <c r="P1086" t="n">
        <v>68.43000000000001</v>
      </c>
      <c r="Q1086" t="n">
        <v>203.57</v>
      </c>
      <c r="R1086" t="n">
        <v>16.47</v>
      </c>
      <c r="S1086" t="n">
        <v>13.05</v>
      </c>
      <c r="T1086" t="n">
        <v>1414.62</v>
      </c>
      <c r="U1086" t="n">
        <v>0.79</v>
      </c>
      <c r="V1086" t="n">
        <v>0.91</v>
      </c>
      <c r="W1086" t="n">
        <v>0.06</v>
      </c>
      <c r="X1086" t="n">
        <v>0.08</v>
      </c>
      <c r="Y1086" t="n">
        <v>1</v>
      </c>
      <c r="Z1086" t="n">
        <v>10</v>
      </c>
    </row>
    <row r="1087">
      <c r="A1087" t="n">
        <v>49</v>
      </c>
      <c r="B1087" t="n">
        <v>145</v>
      </c>
      <c r="C1087" t="inlineStr">
        <is>
          <t xml:space="preserve">CONCLUIDO	</t>
        </is>
      </c>
      <c r="D1087" t="n">
        <v>13.6343</v>
      </c>
      <c r="E1087" t="n">
        <v>7.33</v>
      </c>
      <c r="F1087" t="n">
        <v>4.12</v>
      </c>
      <c r="G1087" t="n">
        <v>49.39</v>
      </c>
      <c r="H1087" t="n">
        <v>0.76</v>
      </c>
      <c r="I1087" t="n">
        <v>5</v>
      </c>
      <c r="J1087" t="n">
        <v>310.77</v>
      </c>
      <c r="K1087" t="n">
        <v>61.2</v>
      </c>
      <c r="L1087" t="n">
        <v>13.25</v>
      </c>
      <c r="M1087" t="n">
        <v>3</v>
      </c>
      <c r="N1087" t="n">
        <v>91.33</v>
      </c>
      <c r="O1087" t="n">
        <v>38563.14</v>
      </c>
      <c r="P1087" t="n">
        <v>68.38</v>
      </c>
      <c r="Q1087" t="n">
        <v>203.56</v>
      </c>
      <c r="R1087" t="n">
        <v>16.35</v>
      </c>
      <c r="S1087" t="n">
        <v>13.05</v>
      </c>
      <c r="T1087" t="n">
        <v>1354.76</v>
      </c>
      <c r="U1087" t="n">
        <v>0.8</v>
      </c>
      <c r="V1087" t="n">
        <v>0.91</v>
      </c>
      <c r="W1087" t="n">
        <v>0.06</v>
      </c>
      <c r="X1087" t="n">
        <v>0.08</v>
      </c>
      <c r="Y1087" t="n">
        <v>1</v>
      </c>
      <c r="Z1087" t="n">
        <v>10</v>
      </c>
    </row>
    <row r="1088">
      <c r="A1088" t="n">
        <v>50</v>
      </c>
      <c r="B1088" t="n">
        <v>145</v>
      </c>
      <c r="C1088" t="inlineStr">
        <is>
          <t xml:space="preserve">CONCLUIDO	</t>
        </is>
      </c>
      <c r="D1088" t="n">
        <v>13.6302</v>
      </c>
      <c r="E1088" t="n">
        <v>7.34</v>
      </c>
      <c r="F1088" t="n">
        <v>4.12</v>
      </c>
      <c r="G1088" t="n">
        <v>49.42</v>
      </c>
      <c r="H1088" t="n">
        <v>0.77</v>
      </c>
      <c r="I1088" t="n">
        <v>5</v>
      </c>
      <c r="J1088" t="n">
        <v>311.32</v>
      </c>
      <c r="K1088" t="n">
        <v>61.2</v>
      </c>
      <c r="L1088" t="n">
        <v>13.5</v>
      </c>
      <c r="M1088" t="n">
        <v>3</v>
      </c>
      <c r="N1088" t="n">
        <v>91.62</v>
      </c>
      <c r="O1088" t="n">
        <v>38630.55</v>
      </c>
      <c r="P1088" t="n">
        <v>68.39</v>
      </c>
      <c r="Q1088" t="n">
        <v>203.56</v>
      </c>
      <c r="R1088" t="n">
        <v>16.44</v>
      </c>
      <c r="S1088" t="n">
        <v>13.05</v>
      </c>
      <c r="T1088" t="n">
        <v>1400.5</v>
      </c>
      <c r="U1088" t="n">
        <v>0.79</v>
      </c>
      <c r="V1088" t="n">
        <v>0.91</v>
      </c>
      <c r="W1088" t="n">
        <v>0.06</v>
      </c>
      <c r="X1088" t="n">
        <v>0.08</v>
      </c>
      <c r="Y1088" t="n">
        <v>1</v>
      </c>
      <c r="Z1088" t="n">
        <v>10</v>
      </c>
    </row>
    <row r="1089">
      <c r="A1089" t="n">
        <v>51</v>
      </c>
      <c r="B1089" t="n">
        <v>145</v>
      </c>
      <c r="C1089" t="inlineStr">
        <is>
          <t xml:space="preserve">CONCLUIDO	</t>
        </is>
      </c>
      <c r="D1089" t="n">
        <v>13.6379</v>
      </c>
      <c r="E1089" t="n">
        <v>7.33</v>
      </c>
      <c r="F1089" t="n">
        <v>4.11</v>
      </c>
      <c r="G1089" t="n">
        <v>49.37</v>
      </c>
      <c r="H1089" t="n">
        <v>0.79</v>
      </c>
      <c r="I1089" t="n">
        <v>5</v>
      </c>
      <c r="J1089" t="n">
        <v>311.87</v>
      </c>
      <c r="K1089" t="n">
        <v>61.2</v>
      </c>
      <c r="L1089" t="n">
        <v>13.75</v>
      </c>
      <c r="M1089" t="n">
        <v>3</v>
      </c>
      <c r="N1089" t="n">
        <v>91.92</v>
      </c>
      <c r="O1089" t="n">
        <v>38698.21</v>
      </c>
      <c r="P1089" t="n">
        <v>68.28</v>
      </c>
      <c r="Q1089" t="n">
        <v>203.56</v>
      </c>
      <c r="R1089" t="n">
        <v>16.23</v>
      </c>
      <c r="S1089" t="n">
        <v>13.05</v>
      </c>
      <c r="T1089" t="n">
        <v>1293.31</v>
      </c>
      <c r="U1089" t="n">
        <v>0.8</v>
      </c>
      <c r="V1089" t="n">
        <v>0.91</v>
      </c>
      <c r="W1089" t="n">
        <v>0.06</v>
      </c>
      <c r="X1089" t="n">
        <v>0.07000000000000001</v>
      </c>
      <c r="Y1089" t="n">
        <v>1</v>
      </c>
      <c r="Z1089" t="n">
        <v>10</v>
      </c>
    </row>
    <row r="1090">
      <c r="A1090" t="n">
        <v>52</v>
      </c>
      <c r="B1090" t="n">
        <v>145</v>
      </c>
      <c r="C1090" t="inlineStr">
        <is>
          <t xml:space="preserve">CONCLUIDO	</t>
        </is>
      </c>
      <c r="D1090" t="n">
        <v>13.6576</v>
      </c>
      <c r="E1090" t="n">
        <v>7.32</v>
      </c>
      <c r="F1090" t="n">
        <v>4.1</v>
      </c>
      <c r="G1090" t="n">
        <v>49.24</v>
      </c>
      <c r="H1090" t="n">
        <v>0.8</v>
      </c>
      <c r="I1090" t="n">
        <v>5</v>
      </c>
      <c r="J1090" t="n">
        <v>312.42</v>
      </c>
      <c r="K1090" t="n">
        <v>61.2</v>
      </c>
      <c r="L1090" t="n">
        <v>14</v>
      </c>
      <c r="M1090" t="n">
        <v>3</v>
      </c>
      <c r="N1090" t="n">
        <v>92.22</v>
      </c>
      <c r="O1090" t="n">
        <v>38765.89</v>
      </c>
      <c r="P1090" t="n">
        <v>67.98</v>
      </c>
      <c r="Q1090" t="n">
        <v>203.61</v>
      </c>
      <c r="R1090" t="n">
        <v>15.91</v>
      </c>
      <c r="S1090" t="n">
        <v>13.05</v>
      </c>
      <c r="T1090" t="n">
        <v>1135.2</v>
      </c>
      <c r="U1090" t="n">
        <v>0.82</v>
      </c>
      <c r="V1090" t="n">
        <v>0.91</v>
      </c>
      <c r="W1090" t="n">
        <v>0.06</v>
      </c>
      <c r="X1090" t="n">
        <v>0.06</v>
      </c>
      <c r="Y1090" t="n">
        <v>1</v>
      </c>
      <c r="Z1090" t="n">
        <v>10</v>
      </c>
    </row>
    <row r="1091">
      <c r="A1091" t="n">
        <v>53</v>
      </c>
      <c r="B1091" t="n">
        <v>145</v>
      </c>
      <c r="C1091" t="inlineStr">
        <is>
          <t xml:space="preserve">CONCLUIDO	</t>
        </is>
      </c>
      <c r="D1091" t="n">
        <v>13.6519</v>
      </c>
      <c r="E1091" t="n">
        <v>7.32</v>
      </c>
      <c r="F1091" t="n">
        <v>4.11</v>
      </c>
      <c r="G1091" t="n">
        <v>49.28</v>
      </c>
      <c r="H1091" t="n">
        <v>0.8100000000000001</v>
      </c>
      <c r="I1091" t="n">
        <v>5</v>
      </c>
      <c r="J1091" t="n">
        <v>312.97</v>
      </c>
      <c r="K1091" t="n">
        <v>61.2</v>
      </c>
      <c r="L1091" t="n">
        <v>14.25</v>
      </c>
      <c r="M1091" t="n">
        <v>3</v>
      </c>
      <c r="N1091" t="n">
        <v>92.52</v>
      </c>
      <c r="O1091" t="n">
        <v>38833.69</v>
      </c>
      <c r="P1091" t="n">
        <v>68</v>
      </c>
      <c r="Q1091" t="n">
        <v>203.56</v>
      </c>
      <c r="R1091" t="n">
        <v>16.11</v>
      </c>
      <c r="S1091" t="n">
        <v>13.05</v>
      </c>
      <c r="T1091" t="n">
        <v>1232.58</v>
      </c>
      <c r="U1091" t="n">
        <v>0.8100000000000001</v>
      </c>
      <c r="V1091" t="n">
        <v>0.91</v>
      </c>
      <c r="W1091" t="n">
        <v>0.06</v>
      </c>
      <c r="X1091" t="n">
        <v>0.07000000000000001</v>
      </c>
      <c r="Y1091" t="n">
        <v>1</v>
      </c>
      <c r="Z1091" t="n">
        <v>10</v>
      </c>
    </row>
    <row r="1092">
      <c r="A1092" t="n">
        <v>54</v>
      </c>
      <c r="B1092" t="n">
        <v>145</v>
      </c>
      <c r="C1092" t="inlineStr">
        <is>
          <t xml:space="preserve">CONCLUIDO	</t>
        </is>
      </c>
      <c r="D1092" t="n">
        <v>13.6219</v>
      </c>
      <c r="E1092" t="n">
        <v>7.34</v>
      </c>
      <c r="F1092" t="n">
        <v>4.12</v>
      </c>
      <c r="G1092" t="n">
        <v>49.47</v>
      </c>
      <c r="H1092" t="n">
        <v>0.82</v>
      </c>
      <c r="I1092" t="n">
        <v>5</v>
      </c>
      <c r="J1092" t="n">
        <v>313.52</v>
      </c>
      <c r="K1092" t="n">
        <v>61.2</v>
      </c>
      <c r="L1092" t="n">
        <v>14.5</v>
      </c>
      <c r="M1092" t="n">
        <v>3</v>
      </c>
      <c r="N1092" t="n">
        <v>92.81999999999999</v>
      </c>
      <c r="O1092" t="n">
        <v>38901.63</v>
      </c>
      <c r="P1092" t="n">
        <v>68.05</v>
      </c>
      <c r="Q1092" t="n">
        <v>203.56</v>
      </c>
      <c r="R1092" t="n">
        <v>16.65</v>
      </c>
      <c r="S1092" t="n">
        <v>13.05</v>
      </c>
      <c r="T1092" t="n">
        <v>1507.06</v>
      </c>
      <c r="U1092" t="n">
        <v>0.78</v>
      </c>
      <c r="V1092" t="n">
        <v>0.91</v>
      </c>
      <c r="W1092" t="n">
        <v>0.06</v>
      </c>
      <c r="X1092" t="n">
        <v>0.08</v>
      </c>
      <c r="Y1092" t="n">
        <v>1</v>
      </c>
      <c r="Z1092" t="n">
        <v>10</v>
      </c>
    </row>
    <row r="1093">
      <c r="A1093" t="n">
        <v>55</v>
      </c>
      <c r="B1093" t="n">
        <v>145</v>
      </c>
      <c r="C1093" t="inlineStr">
        <is>
          <t xml:space="preserve">CONCLUIDO	</t>
        </is>
      </c>
      <c r="D1093" t="n">
        <v>13.6096</v>
      </c>
      <c r="E1093" t="n">
        <v>7.35</v>
      </c>
      <c r="F1093" t="n">
        <v>4.13</v>
      </c>
      <c r="G1093" t="n">
        <v>49.55</v>
      </c>
      <c r="H1093" t="n">
        <v>0.84</v>
      </c>
      <c r="I1093" t="n">
        <v>5</v>
      </c>
      <c r="J1093" t="n">
        <v>314.07</v>
      </c>
      <c r="K1093" t="n">
        <v>61.2</v>
      </c>
      <c r="L1093" t="n">
        <v>14.75</v>
      </c>
      <c r="M1093" t="n">
        <v>3</v>
      </c>
      <c r="N1093" t="n">
        <v>93.12</v>
      </c>
      <c r="O1093" t="n">
        <v>38969.71</v>
      </c>
      <c r="P1093" t="n">
        <v>68</v>
      </c>
      <c r="Q1093" t="n">
        <v>203.56</v>
      </c>
      <c r="R1093" t="n">
        <v>16.79</v>
      </c>
      <c r="S1093" t="n">
        <v>13.05</v>
      </c>
      <c r="T1093" t="n">
        <v>1576.91</v>
      </c>
      <c r="U1093" t="n">
        <v>0.78</v>
      </c>
      <c r="V1093" t="n">
        <v>0.9</v>
      </c>
      <c r="W1093" t="n">
        <v>0.06</v>
      </c>
      <c r="X1093" t="n">
        <v>0.09</v>
      </c>
      <c r="Y1093" t="n">
        <v>1</v>
      </c>
      <c r="Z1093" t="n">
        <v>10</v>
      </c>
    </row>
    <row r="1094">
      <c r="A1094" t="n">
        <v>56</v>
      </c>
      <c r="B1094" t="n">
        <v>145</v>
      </c>
      <c r="C1094" t="inlineStr">
        <is>
          <t xml:space="preserve">CONCLUIDO	</t>
        </is>
      </c>
      <c r="D1094" t="n">
        <v>13.625</v>
      </c>
      <c r="E1094" t="n">
        <v>7.34</v>
      </c>
      <c r="F1094" t="n">
        <v>4.12</v>
      </c>
      <c r="G1094" t="n">
        <v>49.45</v>
      </c>
      <c r="H1094" t="n">
        <v>0.85</v>
      </c>
      <c r="I1094" t="n">
        <v>5</v>
      </c>
      <c r="J1094" t="n">
        <v>314.62</v>
      </c>
      <c r="K1094" t="n">
        <v>61.2</v>
      </c>
      <c r="L1094" t="n">
        <v>15</v>
      </c>
      <c r="M1094" t="n">
        <v>3</v>
      </c>
      <c r="N1094" t="n">
        <v>93.43000000000001</v>
      </c>
      <c r="O1094" t="n">
        <v>39037.92</v>
      </c>
      <c r="P1094" t="n">
        <v>67.70999999999999</v>
      </c>
      <c r="Q1094" t="n">
        <v>203.56</v>
      </c>
      <c r="R1094" t="n">
        <v>16.58</v>
      </c>
      <c r="S1094" t="n">
        <v>13.05</v>
      </c>
      <c r="T1094" t="n">
        <v>1468.12</v>
      </c>
      <c r="U1094" t="n">
        <v>0.79</v>
      </c>
      <c r="V1094" t="n">
        <v>0.91</v>
      </c>
      <c r="W1094" t="n">
        <v>0.06</v>
      </c>
      <c r="X1094" t="n">
        <v>0.08</v>
      </c>
      <c r="Y1094" t="n">
        <v>1</v>
      </c>
      <c r="Z1094" t="n">
        <v>10</v>
      </c>
    </row>
    <row r="1095">
      <c r="A1095" t="n">
        <v>57</v>
      </c>
      <c r="B1095" t="n">
        <v>145</v>
      </c>
      <c r="C1095" t="inlineStr">
        <is>
          <t xml:space="preserve">CONCLUIDO	</t>
        </is>
      </c>
      <c r="D1095" t="n">
        <v>13.6178</v>
      </c>
      <c r="E1095" t="n">
        <v>7.34</v>
      </c>
      <c r="F1095" t="n">
        <v>4.12</v>
      </c>
      <c r="G1095" t="n">
        <v>49.5</v>
      </c>
      <c r="H1095" t="n">
        <v>0.86</v>
      </c>
      <c r="I1095" t="n">
        <v>5</v>
      </c>
      <c r="J1095" t="n">
        <v>315.18</v>
      </c>
      <c r="K1095" t="n">
        <v>61.2</v>
      </c>
      <c r="L1095" t="n">
        <v>15.25</v>
      </c>
      <c r="M1095" t="n">
        <v>3</v>
      </c>
      <c r="N1095" t="n">
        <v>93.73</v>
      </c>
      <c r="O1095" t="n">
        <v>39106.27</v>
      </c>
      <c r="P1095" t="n">
        <v>67.53</v>
      </c>
      <c r="Q1095" t="n">
        <v>203.56</v>
      </c>
      <c r="R1095" t="n">
        <v>16.71</v>
      </c>
      <c r="S1095" t="n">
        <v>13.05</v>
      </c>
      <c r="T1095" t="n">
        <v>1534.09</v>
      </c>
      <c r="U1095" t="n">
        <v>0.78</v>
      </c>
      <c r="V1095" t="n">
        <v>0.91</v>
      </c>
      <c r="W1095" t="n">
        <v>0.06</v>
      </c>
      <c r="X1095" t="n">
        <v>0.08</v>
      </c>
      <c r="Y1095" t="n">
        <v>1</v>
      </c>
      <c r="Z1095" t="n">
        <v>10</v>
      </c>
    </row>
    <row r="1096">
      <c r="A1096" t="n">
        <v>58</v>
      </c>
      <c r="B1096" t="n">
        <v>145</v>
      </c>
      <c r="C1096" t="inlineStr">
        <is>
          <t xml:space="preserve">CONCLUIDO	</t>
        </is>
      </c>
      <c r="D1096" t="n">
        <v>13.6106</v>
      </c>
      <c r="E1096" t="n">
        <v>7.35</v>
      </c>
      <c r="F1096" t="n">
        <v>4.13</v>
      </c>
      <c r="G1096" t="n">
        <v>49.54</v>
      </c>
      <c r="H1096" t="n">
        <v>0.87</v>
      </c>
      <c r="I1096" t="n">
        <v>5</v>
      </c>
      <c r="J1096" t="n">
        <v>315.73</v>
      </c>
      <c r="K1096" t="n">
        <v>61.2</v>
      </c>
      <c r="L1096" t="n">
        <v>15.5</v>
      </c>
      <c r="M1096" t="n">
        <v>3</v>
      </c>
      <c r="N1096" t="n">
        <v>94.03</v>
      </c>
      <c r="O1096" t="n">
        <v>39174.75</v>
      </c>
      <c r="P1096" t="n">
        <v>67.41</v>
      </c>
      <c r="Q1096" t="n">
        <v>203.56</v>
      </c>
      <c r="R1096" t="n">
        <v>16.82</v>
      </c>
      <c r="S1096" t="n">
        <v>13.05</v>
      </c>
      <c r="T1096" t="n">
        <v>1587.88</v>
      </c>
      <c r="U1096" t="n">
        <v>0.78</v>
      </c>
      <c r="V1096" t="n">
        <v>0.9</v>
      </c>
      <c r="W1096" t="n">
        <v>0.06</v>
      </c>
      <c r="X1096" t="n">
        <v>0.09</v>
      </c>
      <c r="Y1096" t="n">
        <v>1</v>
      </c>
      <c r="Z1096" t="n">
        <v>10</v>
      </c>
    </row>
    <row r="1097">
      <c r="A1097" t="n">
        <v>59</v>
      </c>
      <c r="B1097" t="n">
        <v>145</v>
      </c>
      <c r="C1097" t="inlineStr">
        <is>
          <t xml:space="preserve">CONCLUIDO	</t>
        </is>
      </c>
      <c r="D1097" t="n">
        <v>13.6193</v>
      </c>
      <c r="E1097" t="n">
        <v>7.34</v>
      </c>
      <c r="F1097" t="n">
        <v>4.12</v>
      </c>
      <c r="G1097" t="n">
        <v>49.49</v>
      </c>
      <c r="H1097" t="n">
        <v>0.89</v>
      </c>
      <c r="I1097" t="n">
        <v>5</v>
      </c>
      <c r="J1097" t="n">
        <v>316.29</v>
      </c>
      <c r="K1097" t="n">
        <v>61.2</v>
      </c>
      <c r="L1097" t="n">
        <v>15.75</v>
      </c>
      <c r="M1097" t="n">
        <v>3</v>
      </c>
      <c r="N1097" t="n">
        <v>94.34</v>
      </c>
      <c r="O1097" t="n">
        <v>39243.37</v>
      </c>
      <c r="P1097" t="n">
        <v>67.2</v>
      </c>
      <c r="Q1097" t="n">
        <v>203.57</v>
      </c>
      <c r="R1097" t="n">
        <v>16.6</v>
      </c>
      <c r="S1097" t="n">
        <v>13.05</v>
      </c>
      <c r="T1097" t="n">
        <v>1478.25</v>
      </c>
      <c r="U1097" t="n">
        <v>0.79</v>
      </c>
      <c r="V1097" t="n">
        <v>0.91</v>
      </c>
      <c r="W1097" t="n">
        <v>0.06</v>
      </c>
      <c r="X1097" t="n">
        <v>0.08</v>
      </c>
      <c r="Y1097" t="n">
        <v>1</v>
      </c>
      <c r="Z1097" t="n">
        <v>10</v>
      </c>
    </row>
    <row r="1098">
      <c r="A1098" t="n">
        <v>60</v>
      </c>
      <c r="B1098" t="n">
        <v>145</v>
      </c>
      <c r="C1098" t="inlineStr">
        <is>
          <t xml:space="preserve">CONCLUIDO	</t>
        </is>
      </c>
      <c r="D1098" t="n">
        <v>13.7683</v>
      </c>
      <c r="E1098" t="n">
        <v>7.26</v>
      </c>
      <c r="F1098" t="n">
        <v>4.1</v>
      </c>
      <c r="G1098" t="n">
        <v>61.48</v>
      </c>
      <c r="H1098" t="n">
        <v>0.9</v>
      </c>
      <c r="I1098" t="n">
        <v>4</v>
      </c>
      <c r="J1098" t="n">
        <v>316.85</v>
      </c>
      <c r="K1098" t="n">
        <v>61.2</v>
      </c>
      <c r="L1098" t="n">
        <v>16</v>
      </c>
      <c r="M1098" t="n">
        <v>2</v>
      </c>
      <c r="N1098" t="n">
        <v>94.65000000000001</v>
      </c>
      <c r="O1098" t="n">
        <v>39312.13</v>
      </c>
      <c r="P1098" t="n">
        <v>66.58</v>
      </c>
      <c r="Q1098" t="n">
        <v>203.57</v>
      </c>
      <c r="R1098" t="n">
        <v>15.78</v>
      </c>
      <c r="S1098" t="n">
        <v>13.05</v>
      </c>
      <c r="T1098" t="n">
        <v>1073.17</v>
      </c>
      <c r="U1098" t="n">
        <v>0.83</v>
      </c>
      <c r="V1098" t="n">
        <v>0.91</v>
      </c>
      <c r="W1098" t="n">
        <v>0.06</v>
      </c>
      <c r="X1098" t="n">
        <v>0.06</v>
      </c>
      <c r="Y1098" t="n">
        <v>1</v>
      </c>
      <c r="Z1098" t="n">
        <v>10</v>
      </c>
    </row>
    <row r="1099">
      <c r="A1099" t="n">
        <v>61</v>
      </c>
      <c r="B1099" t="n">
        <v>145</v>
      </c>
      <c r="C1099" t="inlineStr">
        <is>
          <t xml:space="preserve">CONCLUIDO	</t>
        </is>
      </c>
      <c r="D1099" t="n">
        <v>13.7894</v>
      </c>
      <c r="E1099" t="n">
        <v>7.25</v>
      </c>
      <c r="F1099" t="n">
        <v>4.09</v>
      </c>
      <c r="G1099" t="n">
        <v>61.31</v>
      </c>
      <c r="H1099" t="n">
        <v>0.91</v>
      </c>
      <c r="I1099" t="n">
        <v>4</v>
      </c>
      <c r="J1099" t="n">
        <v>317.41</v>
      </c>
      <c r="K1099" t="n">
        <v>61.2</v>
      </c>
      <c r="L1099" t="n">
        <v>16.25</v>
      </c>
      <c r="M1099" t="n">
        <v>2</v>
      </c>
      <c r="N1099" t="n">
        <v>94.95999999999999</v>
      </c>
      <c r="O1099" t="n">
        <v>39381.03</v>
      </c>
      <c r="P1099" t="n">
        <v>66.36</v>
      </c>
      <c r="Q1099" t="n">
        <v>203.56</v>
      </c>
      <c r="R1099" t="n">
        <v>15.38</v>
      </c>
      <c r="S1099" t="n">
        <v>13.05</v>
      </c>
      <c r="T1099" t="n">
        <v>875.6799999999999</v>
      </c>
      <c r="U1099" t="n">
        <v>0.85</v>
      </c>
      <c r="V1099" t="n">
        <v>0.91</v>
      </c>
      <c r="W1099" t="n">
        <v>0.06</v>
      </c>
      <c r="X1099" t="n">
        <v>0.05</v>
      </c>
      <c r="Y1099" t="n">
        <v>1</v>
      </c>
      <c r="Z1099" t="n">
        <v>10</v>
      </c>
    </row>
    <row r="1100">
      <c r="A1100" t="n">
        <v>62</v>
      </c>
      <c r="B1100" t="n">
        <v>145</v>
      </c>
      <c r="C1100" t="inlineStr">
        <is>
          <t xml:space="preserve">CONCLUIDO	</t>
        </is>
      </c>
      <c r="D1100" t="n">
        <v>13.7963</v>
      </c>
      <c r="E1100" t="n">
        <v>7.25</v>
      </c>
      <c r="F1100" t="n">
        <v>4.08</v>
      </c>
      <c r="G1100" t="n">
        <v>61.25</v>
      </c>
      <c r="H1100" t="n">
        <v>0.92</v>
      </c>
      <c r="I1100" t="n">
        <v>4</v>
      </c>
      <c r="J1100" t="n">
        <v>317.97</v>
      </c>
      <c r="K1100" t="n">
        <v>61.2</v>
      </c>
      <c r="L1100" t="n">
        <v>16.5</v>
      </c>
      <c r="M1100" t="n">
        <v>2</v>
      </c>
      <c r="N1100" t="n">
        <v>95.27</v>
      </c>
      <c r="O1100" t="n">
        <v>39450.07</v>
      </c>
      <c r="P1100" t="n">
        <v>66.33</v>
      </c>
      <c r="Q1100" t="n">
        <v>203.56</v>
      </c>
      <c r="R1100" t="n">
        <v>15.32</v>
      </c>
      <c r="S1100" t="n">
        <v>13.05</v>
      </c>
      <c r="T1100" t="n">
        <v>846.09</v>
      </c>
      <c r="U1100" t="n">
        <v>0.85</v>
      </c>
      <c r="V1100" t="n">
        <v>0.91</v>
      </c>
      <c r="W1100" t="n">
        <v>0.06</v>
      </c>
      <c r="X1100" t="n">
        <v>0.04</v>
      </c>
      <c r="Y1100" t="n">
        <v>1</v>
      </c>
      <c r="Z1100" t="n">
        <v>10</v>
      </c>
    </row>
    <row r="1101">
      <c r="A1101" t="n">
        <v>63</v>
      </c>
      <c r="B1101" t="n">
        <v>145</v>
      </c>
      <c r="C1101" t="inlineStr">
        <is>
          <t xml:space="preserve">CONCLUIDO	</t>
        </is>
      </c>
      <c r="D1101" t="n">
        <v>13.7905</v>
      </c>
      <c r="E1101" t="n">
        <v>7.25</v>
      </c>
      <c r="F1101" t="n">
        <v>4.09</v>
      </c>
      <c r="G1101" t="n">
        <v>61.3</v>
      </c>
      <c r="H1101" t="n">
        <v>0.9399999999999999</v>
      </c>
      <c r="I1101" t="n">
        <v>4</v>
      </c>
      <c r="J1101" t="n">
        <v>318.53</v>
      </c>
      <c r="K1101" t="n">
        <v>61.2</v>
      </c>
      <c r="L1101" t="n">
        <v>16.75</v>
      </c>
      <c r="M1101" t="n">
        <v>2</v>
      </c>
      <c r="N1101" t="n">
        <v>95.58</v>
      </c>
      <c r="O1101" t="n">
        <v>39519.26</v>
      </c>
      <c r="P1101" t="n">
        <v>66.36</v>
      </c>
      <c r="Q1101" t="n">
        <v>203.56</v>
      </c>
      <c r="R1101" t="n">
        <v>15.45</v>
      </c>
      <c r="S1101" t="n">
        <v>13.05</v>
      </c>
      <c r="T1101" t="n">
        <v>911.16</v>
      </c>
      <c r="U1101" t="n">
        <v>0.84</v>
      </c>
      <c r="V1101" t="n">
        <v>0.91</v>
      </c>
      <c r="W1101" t="n">
        <v>0.06</v>
      </c>
      <c r="X1101" t="n">
        <v>0.05</v>
      </c>
      <c r="Y1101" t="n">
        <v>1</v>
      </c>
      <c r="Z1101" t="n">
        <v>10</v>
      </c>
    </row>
    <row r="1102">
      <c r="A1102" t="n">
        <v>64</v>
      </c>
      <c r="B1102" t="n">
        <v>145</v>
      </c>
      <c r="C1102" t="inlineStr">
        <is>
          <t xml:space="preserve">CONCLUIDO	</t>
        </is>
      </c>
      <c r="D1102" t="n">
        <v>13.7746</v>
      </c>
      <c r="E1102" t="n">
        <v>7.26</v>
      </c>
      <c r="F1102" t="n">
        <v>4.09</v>
      </c>
      <c r="G1102" t="n">
        <v>61.42</v>
      </c>
      <c r="H1102" t="n">
        <v>0.95</v>
      </c>
      <c r="I1102" t="n">
        <v>4</v>
      </c>
      <c r="J1102" t="n">
        <v>319.09</v>
      </c>
      <c r="K1102" t="n">
        <v>61.2</v>
      </c>
      <c r="L1102" t="n">
        <v>17</v>
      </c>
      <c r="M1102" t="n">
        <v>2</v>
      </c>
      <c r="N1102" t="n">
        <v>95.89</v>
      </c>
      <c r="O1102" t="n">
        <v>39588.58</v>
      </c>
      <c r="P1102" t="n">
        <v>66.47</v>
      </c>
      <c r="Q1102" t="n">
        <v>203.56</v>
      </c>
      <c r="R1102" t="n">
        <v>15.74</v>
      </c>
      <c r="S1102" t="n">
        <v>13.05</v>
      </c>
      <c r="T1102" t="n">
        <v>1054.63</v>
      </c>
      <c r="U1102" t="n">
        <v>0.83</v>
      </c>
      <c r="V1102" t="n">
        <v>0.91</v>
      </c>
      <c r="W1102" t="n">
        <v>0.06</v>
      </c>
      <c r="X1102" t="n">
        <v>0.05</v>
      </c>
      <c r="Y1102" t="n">
        <v>1</v>
      </c>
      <c r="Z1102" t="n">
        <v>10</v>
      </c>
    </row>
    <row r="1103">
      <c r="A1103" t="n">
        <v>65</v>
      </c>
      <c r="B1103" t="n">
        <v>145</v>
      </c>
      <c r="C1103" t="inlineStr">
        <is>
          <t xml:space="preserve">CONCLUIDO	</t>
        </is>
      </c>
      <c r="D1103" t="n">
        <v>13.7641</v>
      </c>
      <c r="E1103" t="n">
        <v>7.27</v>
      </c>
      <c r="F1103" t="n">
        <v>4.1</v>
      </c>
      <c r="G1103" t="n">
        <v>61.51</v>
      </c>
      <c r="H1103" t="n">
        <v>0.96</v>
      </c>
      <c r="I1103" t="n">
        <v>4</v>
      </c>
      <c r="J1103" t="n">
        <v>319.65</v>
      </c>
      <c r="K1103" t="n">
        <v>61.2</v>
      </c>
      <c r="L1103" t="n">
        <v>17.25</v>
      </c>
      <c r="M1103" t="n">
        <v>2</v>
      </c>
      <c r="N1103" t="n">
        <v>96.2</v>
      </c>
      <c r="O1103" t="n">
        <v>39658.05</v>
      </c>
      <c r="P1103" t="n">
        <v>66.56999999999999</v>
      </c>
      <c r="Q1103" t="n">
        <v>203.56</v>
      </c>
      <c r="R1103" t="n">
        <v>15.92</v>
      </c>
      <c r="S1103" t="n">
        <v>13.05</v>
      </c>
      <c r="T1103" t="n">
        <v>1144.72</v>
      </c>
      <c r="U1103" t="n">
        <v>0.82</v>
      </c>
      <c r="V1103" t="n">
        <v>0.91</v>
      </c>
      <c r="W1103" t="n">
        <v>0.06</v>
      </c>
      <c r="X1103" t="n">
        <v>0.06</v>
      </c>
      <c r="Y1103" t="n">
        <v>1</v>
      </c>
      <c r="Z1103" t="n">
        <v>10</v>
      </c>
    </row>
    <row r="1104">
      <c r="A1104" t="n">
        <v>66</v>
      </c>
      <c r="B1104" t="n">
        <v>145</v>
      </c>
      <c r="C1104" t="inlineStr">
        <is>
          <t xml:space="preserve">CONCLUIDO	</t>
        </is>
      </c>
      <c r="D1104" t="n">
        <v>13.7688</v>
      </c>
      <c r="E1104" t="n">
        <v>7.26</v>
      </c>
      <c r="F1104" t="n">
        <v>4.1</v>
      </c>
      <c r="G1104" t="n">
        <v>61.47</v>
      </c>
      <c r="H1104" t="n">
        <v>0.97</v>
      </c>
      <c r="I1104" t="n">
        <v>4</v>
      </c>
      <c r="J1104" t="n">
        <v>320.22</v>
      </c>
      <c r="K1104" t="n">
        <v>61.2</v>
      </c>
      <c r="L1104" t="n">
        <v>17.5</v>
      </c>
      <c r="M1104" t="n">
        <v>2</v>
      </c>
      <c r="N1104" t="n">
        <v>96.52</v>
      </c>
      <c r="O1104" t="n">
        <v>39727.66</v>
      </c>
      <c r="P1104" t="n">
        <v>66.48</v>
      </c>
      <c r="Q1104" t="n">
        <v>203.56</v>
      </c>
      <c r="R1104" t="n">
        <v>15.84</v>
      </c>
      <c r="S1104" t="n">
        <v>13.05</v>
      </c>
      <c r="T1104" t="n">
        <v>1104.01</v>
      </c>
      <c r="U1104" t="n">
        <v>0.82</v>
      </c>
      <c r="V1104" t="n">
        <v>0.91</v>
      </c>
      <c r="W1104" t="n">
        <v>0.06</v>
      </c>
      <c r="X1104" t="n">
        <v>0.06</v>
      </c>
      <c r="Y1104" t="n">
        <v>1</v>
      </c>
      <c r="Z1104" t="n">
        <v>10</v>
      </c>
    </row>
    <row r="1105">
      <c r="A1105" t="n">
        <v>67</v>
      </c>
      <c r="B1105" t="n">
        <v>145</v>
      </c>
      <c r="C1105" t="inlineStr">
        <is>
          <t xml:space="preserve">CONCLUIDO	</t>
        </is>
      </c>
      <c r="D1105" t="n">
        <v>13.7646</v>
      </c>
      <c r="E1105" t="n">
        <v>7.26</v>
      </c>
      <c r="F1105" t="n">
        <v>4.1</v>
      </c>
      <c r="G1105" t="n">
        <v>61.5</v>
      </c>
      <c r="H1105" t="n">
        <v>0.99</v>
      </c>
      <c r="I1105" t="n">
        <v>4</v>
      </c>
      <c r="J1105" t="n">
        <v>320.78</v>
      </c>
      <c r="K1105" t="n">
        <v>61.2</v>
      </c>
      <c r="L1105" t="n">
        <v>17.75</v>
      </c>
      <c r="M1105" t="n">
        <v>2</v>
      </c>
      <c r="N1105" t="n">
        <v>96.83</v>
      </c>
      <c r="O1105" t="n">
        <v>39797.41</v>
      </c>
      <c r="P1105" t="n">
        <v>66.48</v>
      </c>
      <c r="Q1105" t="n">
        <v>203.56</v>
      </c>
      <c r="R1105" t="n">
        <v>15.89</v>
      </c>
      <c r="S1105" t="n">
        <v>13.05</v>
      </c>
      <c r="T1105" t="n">
        <v>1131.81</v>
      </c>
      <c r="U1105" t="n">
        <v>0.82</v>
      </c>
      <c r="V1105" t="n">
        <v>0.91</v>
      </c>
      <c r="W1105" t="n">
        <v>0.06</v>
      </c>
      <c r="X1105" t="n">
        <v>0.06</v>
      </c>
      <c r="Y1105" t="n">
        <v>1</v>
      </c>
      <c r="Z1105" t="n">
        <v>10</v>
      </c>
    </row>
    <row r="1106">
      <c r="A1106" t="n">
        <v>68</v>
      </c>
      <c r="B1106" t="n">
        <v>145</v>
      </c>
      <c r="C1106" t="inlineStr">
        <is>
          <t xml:space="preserve">CONCLUIDO	</t>
        </is>
      </c>
      <c r="D1106" t="n">
        <v>13.7667</v>
      </c>
      <c r="E1106" t="n">
        <v>7.26</v>
      </c>
      <c r="F1106" t="n">
        <v>4.1</v>
      </c>
      <c r="G1106" t="n">
        <v>61.49</v>
      </c>
      <c r="H1106" t="n">
        <v>1</v>
      </c>
      <c r="I1106" t="n">
        <v>4</v>
      </c>
      <c r="J1106" t="n">
        <v>321.35</v>
      </c>
      <c r="K1106" t="n">
        <v>61.2</v>
      </c>
      <c r="L1106" t="n">
        <v>18</v>
      </c>
      <c r="M1106" t="n">
        <v>2</v>
      </c>
      <c r="N1106" t="n">
        <v>97.15000000000001</v>
      </c>
      <c r="O1106" t="n">
        <v>39867.32</v>
      </c>
      <c r="P1106" t="n">
        <v>66.34999999999999</v>
      </c>
      <c r="Q1106" t="n">
        <v>203.56</v>
      </c>
      <c r="R1106" t="n">
        <v>15.88</v>
      </c>
      <c r="S1106" t="n">
        <v>13.05</v>
      </c>
      <c r="T1106" t="n">
        <v>1122.83</v>
      </c>
      <c r="U1106" t="n">
        <v>0.82</v>
      </c>
      <c r="V1106" t="n">
        <v>0.91</v>
      </c>
      <c r="W1106" t="n">
        <v>0.06</v>
      </c>
      <c r="X1106" t="n">
        <v>0.06</v>
      </c>
      <c r="Y1106" t="n">
        <v>1</v>
      </c>
      <c r="Z1106" t="n">
        <v>10</v>
      </c>
    </row>
    <row r="1107">
      <c r="A1107" t="n">
        <v>69</v>
      </c>
      <c r="B1107" t="n">
        <v>145</v>
      </c>
      <c r="C1107" t="inlineStr">
        <is>
          <t xml:space="preserve">CONCLUIDO	</t>
        </is>
      </c>
      <c r="D1107" t="n">
        <v>13.7636</v>
      </c>
      <c r="E1107" t="n">
        <v>7.27</v>
      </c>
      <c r="F1107" t="n">
        <v>4.1</v>
      </c>
      <c r="G1107" t="n">
        <v>61.51</v>
      </c>
      <c r="H1107" t="n">
        <v>1.01</v>
      </c>
      <c r="I1107" t="n">
        <v>4</v>
      </c>
      <c r="J1107" t="n">
        <v>321.92</v>
      </c>
      <c r="K1107" t="n">
        <v>61.2</v>
      </c>
      <c r="L1107" t="n">
        <v>18.25</v>
      </c>
      <c r="M1107" t="n">
        <v>2</v>
      </c>
      <c r="N1107" t="n">
        <v>97.47</v>
      </c>
      <c r="O1107" t="n">
        <v>39937.36</v>
      </c>
      <c r="P1107" t="n">
        <v>66.43000000000001</v>
      </c>
      <c r="Q1107" t="n">
        <v>203.59</v>
      </c>
      <c r="R1107" t="n">
        <v>15.89</v>
      </c>
      <c r="S1107" t="n">
        <v>13.05</v>
      </c>
      <c r="T1107" t="n">
        <v>1131.83</v>
      </c>
      <c r="U1107" t="n">
        <v>0.82</v>
      </c>
      <c r="V1107" t="n">
        <v>0.91</v>
      </c>
      <c r="W1107" t="n">
        <v>0.06</v>
      </c>
      <c r="X1107" t="n">
        <v>0.06</v>
      </c>
      <c r="Y1107" t="n">
        <v>1</v>
      </c>
      <c r="Z1107" t="n">
        <v>10</v>
      </c>
    </row>
    <row r="1108">
      <c r="A1108" t="n">
        <v>70</v>
      </c>
      <c r="B1108" t="n">
        <v>145</v>
      </c>
      <c r="C1108" t="inlineStr">
        <is>
          <t xml:space="preserve">CONCLUIDO	</t>
        </is>
      </c>
      <c r="D1108" t="n">
        <v>13.7678</v>
      </c>
      <c r="E1108" t="n">
        <v>7.26</v>
      </c>
      <c r="F1108" t="n">
        <v>4.1</v>
      </c>
      <c r="G1108" t="n">
        <v>61.48</v>
      </c>
      <c r="H1108" t="n">
        <v>1.02</v>
      </c>
      <c r="I1108" t="n">
        <v>4</v>
      </c>
      <c r="J1108" t="n">
        <v>322.49</v>
      </c>
      <c r="K1108" t="n">
        <v>61.2</v>
      </c>
      <c r="L1108" t="n">
        <v>18.5</v>
      </c>
      <c r="M1108" t="n">
        <v>2</v>
      </c>
      <c r="N1108" t="n">
        <v>97.79000000000001</v>
      </c>
      <c r="O1108" t="n">
        <v>40007.56</v>
      </c>
      <c r="P1108" t="n">
        <v>66.31999999999999</v>
      </c>
      <c r="Q1108" t="n">
        <v>203.56</v>
      </c>
      <c r="R1108" t="n">
        <v>15.77</v>
      </c>
      <c r="S1108" t="n">
        <v>13.05</v>
      </c>
      <c r="T1108" t="n">
        <v>1071.85</v>
      </c>
      <c r="U1108" t="n">
        <v>0.83</v>
      </c>
      <c r="V1108" t="n">
        <v>0.91</v>
      </c>
      <c r="W1108" t="n">
        <v>0.06</v>
      </c>
      <c r="X1108" t="n">
        <v>0.06</v>
      </c>
      <c r="Y1108" t="n">
        <v>1</v>
      </c>
      <c r="Z1108" t="n">
        <v>10</v>
      </c>
    </row>
    <row r="1109">
      <c r="A1109" t="n">
        <v>71</v>
      </c>
      <c r="B1109" t="n">
        <v>145</v>
      </c>
      <c r="C1109" t="inlineStr">
        <is>
          <t xml:space="preserve">CONCLUIDO	</t>
        </is>
      </c>
      <c r="D1109" t="n">
        <v>13.7852</v>
      </c>
      <c r="E1109" t="n">
        <v>7.25</v>
      </c>
      <c r="F1109" t="n">
        <v>4.09</v>
      </c>
      <c r="G1109" t="n">
        <v>61.34</v>
      </c>
      <c r="H1109" t="n">
        <v>1.03</v>
      </c>
      <c r="I1109" t="n">
        <v>4</v>
      </c>
      <c r="J1109" t="n">
        <v>323.06</v>
      </c>
      <c r="K1109" t="n">
        <v>61.2</v>
      </c>
      <c r="L1109" t="n">
        <v>18.75</v>
      </c>
      <c r="M1109" t="n">
        <v>2</v>
      </c>
      <c r="N1109" t="n">
        <v>98.11</v>
      </c>
      <c r="O1109" t="n">
        <v>40077.9</v>
      </c>
      <c r="P1109" t="n">
        <v>66.09</v>
      </c>
      <c r="Q1109" t="n">
        <v>203.56</v>
      </c>
      <c r="R1109" t="n">
        <v>15.47</v>
      </c>
      <c r="S1109" t="n">
        <v>13.05</v>
      </c>
      <c r="T1109" t="n">
        <v>918.46</v>
      </c>
      <c r="U1109" t="n">
        <v>0.84</v>
      </c>
      <c r="V1109" t="n">
        <v>0.91</v>
      </c>
      <c r="W1109" t="n">
        <v>0.06</v>
      </c>
      <c r="X1109" t="n">
        <v>0.05</v>
      </c>
      <c r="Y1109" t="n">
        <v>1</v>
      </c>
      <c r="Z1109" t="n">
        <v>10</v>
      </c>
    </row>
    <row r="1110">
      <c r="A1110" t="n">
        <v>72</v>
      </c>
      <c r="B1110" t="n">
        <v>145</v>
      </c>
      <c r="C1110" t="inlineStr">
        <is>
          <t xml:space="preserve">CONCLUIDO	</t>
        </is>
      </c>
      <c r="D1110" t="n">
        <v>13.7883</v>
      </c>
      <c r="E1110" t="n">
        <v>7.25</v>
      </c>
      <c r="F1110" t="n">
        <v>4.09</v>
      </c>
      <c r="G1110" t="n">
        <v>61.32</v>
      </c>
      <c r="H1110" t="n">
        <v>1.05</v>
      </c>
      <c r="I1110" t="n">
        <v>4</v>
      </c>
      <c r="J1110" t="n">
        <v>323.63</v>
      </c>
      <c r="K1110" t="n">
        <v>61.2</v>
      </c>
      <c r="L1110" t="n">
        <v>19</v>
      </c>
      <c r="M1110" t="n">
        <v>2</v>
      </c>
      <c r="N1110" t="n">
        <v>98.43000000000001</v>
      </c>
      <c r="O1110" t="n">
        <v>40148.52</v>
      </c>
      <c r="P1110" t="n">
        <v>65.95999999999999</v>
      </c>
      <c r="Q1110" t="n">
        <v>203.56</v>
      </c>
      <c r="R1110" t="n">
        <v>15.47</v>
      </c>
      <c r="S1110" t="n">
        <v>13.05</v>
      </c>
      <c r="T1110" t="n">
        <v>922.03</v>
      </c>
      <c r="U1110" t="n">
        <v>0.84</v>
      </c>
      <c r="V1110" t="n">
        <v>0.91</v>
      </c>
      <c r="W1110" t="n">
        <v>0.06</v>
      </c>
      <c r="X1110" t="n">
        <v>0.05</v>
      </c>
      <c r="Y1110" t="n">
        <v>1</v>
      </c>
      <c r="Z1110" t="n">
        <v>10</v>
      </c>
    </row>
    <row r="1111">
      <c r="A1111" t="n">
        <v>73</v>
      </c>
      <c r="B1111" t="n">
        <v>145</v>
      </c>
      <c r="C1111" t="inlineStr">
        <is>
          <t xml:space="preserve">CONCLUIDO	</t>
        </is>
      </c>
      <c r="D1111" t="n">
        <v>13.7804</v>
      </c>
      <c r="E1111" t="n">
        <v>7.26</v>
      </c>
      <c r="F1111" t="n">
        <v>4.09</v>
      </c>
      <c r="G1111" t="n">
        <v>61.38</v>
      </c>
      <c r="H1111" t="n">
        <v>1.06</v>
      </c>
      <c r="I1111" t="n">
        <v>4</v>
      </c>
      <c r="J1111" t="n">
        <v>324.2</v>
      </c>
      <c r="K1111" t="n">
        <v>61.2</v>
      </c>
      <c r="L1111" t="n">
        <v>19.25</v>
      </c>
      <c r="M1111" t="n">
        <v>2</v>
      </c>
      <c r="N1111" t="n">
        <v>98.75</v>
      </c>
      <c r="O1111" t="n">
        <v>40219.17</v>
      </c>
      <c r="P1111" t="n">
        <v>65.92</v>
      </c>
      <c r="Q1111" t="n">
        <v>203.56</v>
      </c>
      <c r="R1111" t="n">
        <v>15.64</v>
      </c>
      <c r="S1111" t="n">
        <v>13.05</v>
      </c>
      <c r="T1111" t="n">
        <v>1005.22</v>
      </c>
      <c r="U1111" t="n">
        <v>0.83</v>
      </c>
      <c r="V1111" t="n">
        <v>0.91</v>
      </c>
      <c r="W1111" t="n">
        <v>0.06</v>
      </c>
      <c r="X1111" t="n">
        <v>0.05</v>
      </c>
      <c r="Y1111" t="n">
        <v>1</v>
      </c>
      <c r="Z1111" t="n">
        <v>10</v>
      </c>
    </row>
    <row r="1112">
      <c r="A1112" t="n">
        <v>74</v>
      </c>
      <c r="B1112" t="n">
        <v>145</v>
      </c>
      <c r="C1112" t="inlineStr">
        <is>
          <t xml:space="preserve">CONCLUIDO	</t>
        </is>
      </c>
      <c r="D1112" t="n">
        <v>13.7678</v>
      </c>
      <c r="E1112" t="n">
        <v>7.26</v>
      </c>
      <c r="F1112" t="n">
        <v>4.1</v>
      </c>
      <c r="G1112" t="n">
        <v>61.48</v>
      </c>
      <c r="H1112" t="n">
        <v>1.07</v>
      </c>
      <c r="I1112" t="n">
        <v>4</v>
      </c>
      <c r="J1112" t="n">
        <v>324.78</v>
      </c>
      <c r="K1112" t="n">
        <v>61.2</v>
      </c>
      <c r="L1112" t="n">
        <v>19.5</v>
      </c>
      <c r="M1112" t="n">
        <v>2</v>
      </c>
      <c r="N1112" t="n">
        <v>99.08</v>
      </c>
      <c r="O1112" t="n">
        <v>40289.97</v>
      </c>
      <c r="P1112" t="n">
        <v>66.14</v>
      </c>
      <c r="Q1112" t="n">
        <v>203.56</v>
      </c>
      <c r="R1112" t="n">
        <v>15.88</v>
      </c>
      <c r="S1112" t="n">
        <v>13.05</v>
      </c>
      <c r="T1112" t="n">
        <v>1124.79</v>
      </c>
      <c r="U1112" t="n">
        <v>0.82</v>
      </c>
      <c r="V1112" t="n">
        <v>0.91</v>
      </c>
      <c r="W1112" t="n">
        <v>0.06</v>
      </c>
      <c r="X1112" t="n">
        <v>0.06</v>
      </c>
      <c r="Y1112" t="n">
        <v>1</v>
      </c>
      <c r="Z1112" t="n">
        <v>10</v>
      </c>
    </row>
    <row r="1113">
      <c r="A1113" t="n">
        <v>75</v>
      </c>
      <c r="B1113" t="n">
        <v>145</v>
      </c>
      <c r="C1113" t="inlineStr">
        <is>
          <t xml:space="preserve">CONCLUIDO	</t>
        </is>
      </c>
      <c r="D1113" t="n">
        <v>13.7567</v>
      </c>
      <c r="E1113" t="n">
        <v>7.27</v>
      </c>
      <c r="F1113" t="n">
        <v>4.1</v>
      </c>
      <c r="G1113" t="n">
        <v>61.57</v>
      </c>
      <c r="H1113" t="n">
        <v>1.08</v>
      </c>
      <c r="I1113" t="n">
        <v>4</v>
      </c>
      <c r="J1113" t="n">
        <v>325.35</v>
      </c>
      <c r="K1113" t="n">
        <v>61.2</v>
      </c>
      <c r="L1113" t="n">
        <v>19.75</v>
      </c>
      <c r="M1113" t="n">
        <v>2</v>
      </c>
      <c r="N1113" t="n">
        <v>99.40000000000001</v>
      </c>
      <c r="O1113" t="n">
        <v>40360.92</v>
      </c>
      <c r="P1113" t="n">
        <v>66.13</v>
      </c>
      <c r="Q1113" t="n">
        <v>203.56</v>
      </c>
      <c r="R1113" t="n">
        <v>16.06</v>
      </c>
      <c r="S1113" t="n">
        <v>13.05</v>
      </c>
      <c r="T1113" t="n">
        <v>1214.8</v>
      </c>
      <c r="U1113" t="n">
        <v>0.8100000000000001</v>
      </c>
      <c r="V1113" t="n">
        <v>0.91</v>
      </c>
      <c r="W1113" t="n">
        <v>0.06</v>
      </c>
      <c r="X1113" t="n">
        <v>0.06</v>
      </c>
      <c r="Y1113" t="n">
        <v>1</v>
      </c>
      <c r="Z1113" t="n">
        <v>10</v>
      </c>
    </row>
    <row r="1114">
      <c r="A1114" t="n">
        <v>76</v>
      </c>
      <c r="B1114" t="n">
        <v>145</v>
      </c>
      <c r="C1114" t="inlineStr">
        <is>
          <t xml:space="preserve">CONCLUIDO	</t>
        </is>
      </c>
      <c r="D1114" t="n">
        <v>13.7615</v>
      </c>
      <c r="E1114" t="n">
        <v>7.27</v>
      </c>
      <c r="F1114" t="n">
        <v>4.1</v>
      </c>
      <c r="G1114" t="n">
        <v>61.53</v>
      </c>
      <c r="H1114" t="n">
        <v>1.09</v>
      </c>
      <c r="I1114" t="n">
        <v>4</v>
      </c>
      <c r="J1114" t="n">
        <v>325.93</v>
      </c>
      <c r="K1114" t="n">
        <v>61.2</v>
      </c>
      <c r="L1114" t="n">
        <v>20</v>
      </c>
      <c r="M1114" t="n">
        <v>2</v>
      </c>
      <c r="N1114" t="n">
        <v>99.73</v>
      </c>
      <c r="O1114" t="n">
        <v>40432.03</v>
      </c>
      <c r="P1114" t="n">
        <v>65.83</v>
      </c>
      <c r="Q1114" t="n">
        <v>203.56</v>
      </c>
      <c r="R1114" t="n">
        <v>15.98</v>
      </c>
      <c r="S1114" t="n">
        <v>13.05</v>
      </c>
      <c r="T1114" t="n">
        <v>1175.89</v>
      </c>
      <c r="U1114" t="n">
        <v>0.82</v>
      </c>
      <c r="V1114" t="n">
        <v>0.91</v>
      </c>
      <c r="W1114" t="n">
        <v>0.06</v>
      </c>
      <c r="X1114" t="n">
        <v>0.06</v>
      </c>
      <c r="Y1114" t="n">
        <v>1</v>
      </c>
      <c r="Z1114" t="n">
        <v>10</v>
      </c>
    </row>
    <row r="1115">
      <c r="A1115" t="n">
        <v>77</v>
      </c>
      <c r="B1115" t="n">
        <v>145</v>
      </c>
      <c r="C1115" t="inlineStr">
        <is>
          <t xml:space="preserve">CONCLUIDO	</t>
        </is>
      </c>
      <c r="D1115" t="n">
        <v>13.7583</v>
      </c>
      <c r="E1115" t="n">
        <v>7.27</v>
      </c>
      <c r="F1115" t="n">
        <v>4.1</v>
      </c>
      <c r="G1115" t="n">
        <v>61.55</v>
      </c>
      <c r="H1115" t="n">
        <v>1.11</v>
      </c>
      <c r="I1115" t="n">
        <v>4</v>
      </c>
      <c r="J1115" t="n">
        <v>326.51</v>
      </c>
      <c r="K1115" t="n">
        <v>61.2</v>
      </c>
      <c r="L1115" t="n">
        <v>20.25</v>
      </c>
      <c r="M1115" t="n">
        <v>2</v>
      </c>
      <c r="N1115" t="n">
        <v>100.06</v>
      </c>
      <c r="O1115" t="n">
        <v>40503.29</v>
      </c>
      <c r="P1115" t="n">
        <v>65.72</v>
      </c>
      <c r="Q1115" t="n">
        <v>203.56</v>
      </c>
      <c r="R1115" t="n">
        <v>16.03</v>
      </c>
      <c r="S1115" t="n">
        <v>13.05</v>
      </c>
      <c r="T1115" t="n">
        <v>1197.6</v>
      </c>
      <c r="U1115" t="n">
        <v>0.8100000000000001</v>
      </c>
      <c r="V1115" t="n">
        <v>0.91</v>
      </c>
      <c r="W1115" t="n">
        <v>0.06</v>
      </c>
      <c r="X1115" t="n">
        <v>0.06</v>
      </c>
      <c r="Y1115" t="n">
        <v>1</v>
      </c>
      <c r="Z1115" t="n">
        <v>10</v>
      </c>
    </row>
    <row r="1116">
      <c r="A1116" t="n">
        <v>78</v>
      </c>
      <c r="B1116" t="n">
        <v>145</v>
      </c>
      <c r="C1116" t="inlineStr">
        <is>
          <t xml:space="preserve">CONCLUIDO	</t>
        </is>
      </c>
      <c r="D1116" t="n">
        <v>13.7625</v>
      </c>
      <c r="E1116" t="n">
        <v>7.27</v>
      </c>
      <c r="F1116" t="n">
        <v>4.1</v>
      </c>
      <c r="G1116" t="n">
        <v>61.52</v>
      </c>
      <c r="H1116" t="n">
        <v>1.12</v>
      </c>
      <c r="I1116" t="n">
        <v>4</v>
      </c>
      <c r="J1116" t="n">
        <v>327.08</v>
      </c>
      <c r="K1116" t="n">
        <v>61.2</v>
      </c>
      <c r="L1116" t="n">
        <v>20.5</v>
      </c>
      <c r="M1116" t="n">
        <v>2</v>
      </c>
      <c r="N1116" t="n">
        <v>100.39</v>
      </c>
      <c r="O1116" t="n">
        <v>40574.7</v>
      </c>
      <c r="P1116" t="n">
        <v>65.59</v>
      </c>
      <c r="Q1116" t="n">
        <v>203.56</v>
      </c>
      <c r="R1116" t="n">
        <v>15.93</v>
      </c>
      <c r="S1116" t="n">
        <v>13.05</v>
      </c>
      <c r="T1116" t="n">
        <v>1149.34</v>
      </c>
      <c r="U1116" t="n">
        <v>0.82</v>
      </c>
      <c r="V1116" t="n">
        <v>0.91</v>
      </c>
      <c r="W1116" t="n">
        <v>0.06</v>
      </c>
      <c r="X1116" t="n">
        <v>0.06</v>
      </c>
      <c r="Y1116" t="n">
        <v>1</v>
      </c>
      <c r="Z1116" t="n">
        <v>10</v>
      </c>
    </row>
    <row r="1117">
      <c r="A1117" t="n">
        <v>79</v>
      </c>
      <c r="B1117" t="n">
        <v>145</v>
      </c>
      <c r="C1117" t="inlineStr">
        <is>
          <t xml:space="preserve">CONCLUIDO	</t>
        </is>
      </c>
      <c r="D1117" t="n">
        <v>13.7594</v>
      </c>
      <c r="E1117" t="n">
        <v>7.27</v>
      </c>
      <c r="F1117" t="n">
        <v>4.1</v>
      </c>
      <c r="G1117" t="n">
        <v>61.55</v>
      </c>
      <c r="H1117" t="n">
        <v>1.13</v>
      </c>
      <c r="I1117" t="n">
        <v>4</v>
      </c>
      <c r="J1117" t="n">
        <v>327.66</v>
      </c>
      <c r="K1117" t="n">
        <v>61.2</v>
      </c>
      <c r="L1117" t="n">
        <v>20.75</v>
      </c>
      <c r="M1117" t="n">
        <v>2</v>
      </c>
      <c r="N1117" t="n">
        <v>100.72</v>
      </c>
      <c r="O1117" t="n">
        <v>40646.27</v>
      </c>
      <c r="P1117" t="n">
        <v>65.39</v>
      </c>
      <c r="Q1117" t="n">
        <v>203.56</v>
      </c>
      <c r="R1117" t="n">
        <v>16</v>
      </c>
      <c r="S1117" t="n">
        <v>13.05</v>
      </c>
      <c r="T1117" t="n">
        <v>1185.55</v>
      </c>
      <c r="U1117" t="n">
        <v>0.82</v>
      </c>
      <c r="V1117" t="n">
        <v>0.91</v>
      </c>
      <c r="W1117" t="n">
        <v>0.06</v>
      </c>
      <c r="X1117" t="n">
        <v>0.06</v>
      </c>
      <c r="Y1117" t="n">
        <v>1</v>
      </c>
      <c r="Z1117" t="n">
        <v>10</v>
      </c>
    </row>
    <row r="1118">
      <c r="A1118" t="n">
        <v>80</v>
      </c>
      <c r="B1118" t="n">
        <v>145</v>
      </c>
      <c r="C1118" t="inlineStr">
        <is>
          <t xml:space="preserve">CONCLUIDO	</t>
        </is>
      </c>
      <c r="D1118" t="n">
        <v>13.7699</v>
      </c>
      <c r="E1118" t="n">
        <v>7.26</v>
      </c>
      <c r="F1118" t="n">
        <v>4.1</v>
      </c>
      <c r="G1118" t="n">
        <v>61.46</v>
      </c>
      <c r="H1118" t="n">
        <v>1.14</v>
      </c>
      <c r="I1118" t="n">
        <v>4</v>
      </c>
      <c r="J1118" t="n">
        <v>328.25</v>
      </c>
      <c r="K1118" t="n">
        <v>61.2</v>
      </c>
      <c r="L1118" t="n">
        <v>21</v>
      </c>
      <c r="M1118" t="n">
        <v>2</v>
      </c>
      <c r="N1118" t="n">
        <v>101.05</v>
      </c>
      <c r="O1118" t="n">
        <v>40718</v>
      </c>
      <c r="P1118" t="n">
        <v>65.08</v>
      </c>
      <c r="Q1118" t="n">
        <v>203.56</v>
      </c>
      <c r="R1118" t="n">
        <v>15.76</v>
      </c>
      <c r="S1118" t="n">
        <v>13.05</v>
      </c>
      <c r="T1118" t="n">
        <v>1064.32</v>
      </c>
      <c r="U1118" t="n">
        <v>0.83</v>
      </c>
      <c r="V1118" t="n">
        <v>0.91</v>
      </c>
      <c r="W1118" t="n">
        <v>0.06</v>
      </c>
      <c r="X1118" t="n">
        <v>0.06</v>
      </c>
      <c r="Y1118" t="n">
        <v>1</v>
      </c>
      <c r="Z1118" t="n">
        <v>10</v>
      </c>
    </row>
    <row r="1119">
      <c r="A1119" t="n">
        <v>81</v>
      </c>
      <c r="B1119" t="n">
        <v>145</v>
      </c>
      <c r="C1119" t="inlineStr">
        <is>
          <t xml:space="preserve">CONCLUIDO	</t>
        </is>
      </c>
      <c r="D1119" t="n">
        <v>13.7788</v>
      </c>
      <c r="E1119" t="n">
        <v>7.26</v>
      </c>
      <c r="F1119" t="n">
        <v>4.09</v>
      </c>
      <c r="G1119" t="n">
        <v>61.39</v>
      </c>
      <c r="H1119" t="n">
        <v>1.15</v>
      </c>
      <c r="I1119" t="n">
        <v>4</v>
      </c>
      <c r="J1119" t="n">
        <v>328.83</v>
      </c>
      <c r="K1119" t="n">
        <v>61.2</v>
      </c>
      <c r="L1119" t="n">
        <v>21.25</v>
      </c>
      <c r="M1119" t="n">
        <v>2</v>
      </c>
      <c r="N1119" t="n">
        <v>101.38</v>
      </c>
      <c r="O1119" t="n">
        <v>40789.89</v>
      </c>
      <c r="P1119" t="n">
        <v>64.78</v>
      </c>
      <c r="Q1119" t="n">
        <v>203.56</v>
      </c>
      <c r="R1119" t="n">
        <v>15.57</v>
      </c>
      <c r="S1119" t="n">
        <v>13.05</v>
      </c>
      <c r="T1119" t="n">
        <v>971.6</v>
      </c>
      <c r="U1119" t="n">
        <v>0.84</v>
      </c>
      <c r="V1119" t="n">
        <v>0.91</v>
      </c>
      <c r="W1119" t="n">
        <v>0.06</v>
      </c>
      <c r="X1119" t="n">
        <v>0.05</v>
      </c>
      <c r="Y1119" t="n">
        <v>1</v>
      </c>
      <c r="Z1119" t="n">
        <v>10</v>
      </c>
    </row>
    <row r="1120">
      <c r="A1120" t="n">
        <v>82</v>
      </c>
      <c r="B1120" t="n">
        <v>145</v>
      </c>
      <c r="C1120" t="inlineStr">
        <is>
          <t xml:space="preserve">CONCLUIDO	</t>
        </is>
      </c>
      <c r="D1120" t="n">
        <v>13.7799</v>
      </c>
      <c r="E1120" t="n">
        <v>7.26</v>
      </c>
      <c r="F1120" t="n">
        <v>4.09</v>
      </c>
      <c r="G1120" t="n">
        <v>61.38</v>
      </c>
      <c r="H1120" t="n">
        <v>1.16</v>
      </c>
      <c r="I1120" t="n">
        <v>4</v>
      </c>
      <c r="J1120" t="n">
        <v>329.41</v>
      </c>
      <c r="K1120" t="n">
        <v>61.2</v>
      </c>
      <c r="L1120" t="n">
        <v>21.5</v>
      </c>
      <c r="M1120" t="n">
        <v>2</v>
      </c>
      <c r="N1120" t="n">
        <v>101.71</v>
      </c>
      <c r="O1120" t="n">
        <v>40861.93</v>
      </c>
      <c r="P1120" t="n">
        <v>64.45999999999999</v>
      </c>
      <c r="Q1120" t="n">
        <v>203.58</v>
      </c>
      <c r="R1120" t="n">
        <v>15.66</v>
      </c>
      <c r="S1120" t="n">
        <v>13.05</v>
      </c>
      <c r="T1120" t="n">
        <v>1014.96</v>
      </c>
      <c r="U1120" t="n">
        <v>0.83</v>
      </c>
      <c r="V1120" t="n">
        <v>0.91</v>
      </c>
      <c r="W1120" t="n">
        <v>0.06</v>
      </c>
      <c r="X1120" t="n">
        <v>0.05</v>
      </c>
      <c r="Y1120" t="n">
        <v>1</v>
      </c>
      <c r="Z1120" t="n">
        <v>10</v>
      </c>
    </row>
    <row r="1121">
      <c r="A1121" t="n">
        <v>83</v>
      </c>
      <c r="B1121" t="n">
        <v>145</v>
      </c>
      <c r="C1121" t="inlineStr">
        <is>
          <t xml:space="preserve">CONCLUIDO	</t>
        </is>
      </c>
      <c r="D1121" t="n">
        <v>13.7678</v>
      </c>
      <c r="E1121" t="n">
        <v>7.26</v>
      </c>
      <c r="F1121" t="n">
        <v>4.1</v>
      </c>
      <c r="G1121" t="n">
        <v>61.48</v>
      </c>
      <c r="H1121" t="n">
        <v>1.17</v>
      </c>
      <c r="I1121" t="n">
        <v>4</v>
      </c>
      <c r="J1121" t="n">
        <v>330</v>
      </c>
      <c r="K1121" t="n">
        <v>61.2</v>
      </c>
      <c r="L1121" t="n">
        <v>21.75</v>
      </c>
      <c r="M1121" t="n">
        <v>2</v>
      </c>
      <c r="N1121" t="n">
        <v>102.05</v>
      </c>
      <c r="O1121" t="n">
        <v>40934.14</v>
      </c>
      <c r="P1121" t="n">
        <v>64.31</v>
      </c>
      <c r="Q1121" t="n">
        <v>203.56</v>
      </c>
      <c r="R1121" t="n">
        <v>15.89</v>
      </c>
      <c r="S1121" t="n">
        <v>13.05</v>
      </c>
      <c r="T1121" t="n">
        <v>1128.77</v>
      </c>
      <c r="U1121" t="n">
        <v>0.82</v>
      </c>
      <c r="V1121" t="n">
        <v>0.91</v>
      </c>
      <c r="W1121" t="n">
        <v>0.06</v>
      </c>
      <c r="X1121" t="n">
        <v>0.06</v>
      </c>
      <c r="Y1121" t="n">
        <v>1</v>
      </c>
      <c r="Z1121" t="n">
        <v>10</v>
      </c>
    </row>
    <row r="1122">
      <c r="A1122" t="n">
        <v>84</v>
      </c>
      <c r="B1122" t="n">
        <v>145</v>
      </c>
      <c r="C1122" t="inlineStr">
        <is>
          <t xml:space="preserve">CONCLUIDO	</t>
        </is>
      </c>
      <c r="D1122" t="n">
        <v>13.7499</v>
      </c>
      <c r="E1122" t="n">
        <v>7.27</v>
      </c>
      <c r="F1122" t="n">
        <v>4.11</v>
      </c>
      <c r="G1122" t="n">
        <v>61.62</v>
      </c>
      <c r="H1122" t="n">
        <v>1.19</v>
      </c>
      <c r="I1122" t="n">
        <v>4</v>
      </c>
      <c r="J1122" t="n">
        <v>330.59</v>
      </c>
      <c r="K1122" t="n">
        <v>61.2</v>
      </c>
      <c r="L1122" t="n">
        <v>22</v>
      </c>
      <c r="M1122" t="n">
        <v>2</v>
      </c>
      <c r="N1122" t="n">
        <v>102.39</v>
      </c>
      <c r="O1122" t="n">
        <v>41006.51</v>
      </c>
      <c r="P1122" t="n">
        <v>64.19</v>
      </c>
      <c r="Q1122" t="n">
        <v>203.57</v>
      </c>
      <c r="R1122" t="n">
        <v>16.16</v>
      </c>
      <c r="S1122" t="n">
        <v>13.05</v>
      </c>
      <c r="T1122" t="n">
        <v>1265.22</v>
      </c>
      <c r="U1122" t="n">
        <v>0.8100000000000001</v>
      </c>
      <c r="V1122" t="n">
        <v>0.91</v>
      </c>
      <c r="W1122" t="n">
        <v>0.06</v>
      </c>
      <c r="X1122" t="n">
        <v>0.07000000000000001</v>
      </c>
      <c r="Y1122" t="n">
        <v>1</v>
      </c>
      <c r="Z1122" t="n">
        <v>10</v>
      </c>
    </row>
    <row r="1123">
      <c r="A1123" t="n">
        <v>85</v>
      </c>
      <c r="B1123" t="n">
        <v>145</v>
      </c>
      <c r="C1123" t="inlineStr">
        <is>
          <t xml:space="preserve">CONCLUIDO	</t>
        </is>
      </c>
      <c r="D1123" t="n">
        <v>13.7552</v>
      </c>
      <c r="E1123" t="n">
        <v>7.27</v>
      </c>
      <c r="F1123" t="n">
        <v>4.11</v>
      </c>
      <c r="G1123" t="n">
        <v>61.58</v>
      </c>
      <c r="H1123" t="n">
        <v>1.2</v>
      </c>
      <c r="I1123" t="n">
        <v>4</v>
      </c>
      <c r="J1123" t="n">
        <v>331.17</v>
      </c>
      <c r="K1123" t="n">
        <v>61.2</v>
      </c>
      <c r="L1123" t="n">
        <v>22.25</v>
      </c>
      <c r="M1123" t="n">
        <v>2</v>
      </c>
      <c r="N1123" t="n">
        <v>102.72</v>
      </c>
      <c r="O1123" t="n">
        <v>41079.04</v>
      </c>
      <c r="P1123" t="n">
        <v>63.89</v>
      </c>
      <c r="Q1123" t="n">
        <v>203.56</v>
      </c>
      <c r="R1123" t="n">
        <v>16.09</v>
      </c>
      <c r="S1123" t="n">
        <v>13.05</v>
      </c>
      <c r="T1123" t="n">
        <v>1230.86</v>
      </c>
      <c r="U1123" t="n">
        <v>0.8100000000000001</v>
      </c>
      <c r="V1123" t="n">
        <v>0.91</v>
      </c>
      <c r="W1123" t="n">
        <v>0.06</v>
      </c>
      <c r="X1123" t="n">
        <v>0.07000000000000001</v>
      </c>
      <c r="Y1123" t="n">
        <v>1</v>
      </c>
      <c r="Z1123" t="n">
        <v>10</v>
      </c>
    </row>
    <row r="1124">
      <c r="A1124" t="n">
        <v>86</v>
      </c>
      <c r="B1124" t="n">
        <v>145</v>
      </c>
      <c r="C1124" t="inlineStr">
        <is>
          <t xml:space="preserve">CONCLUIDO	</t>
        </is>
      </c>
      <c r="D1124" t="n">
        <v>13.7525</v>
      </c>
      <c r="E1124" t="n">
        <v>7.27</v>
      </c>
      <c r="F1124" t="n">
        <v>4.11</v>
      </c>
      <c r="G1124" t="n">
        <v>61.6</v>
      </c>
      <c r="H1124" t="n">
        <v>1.21</v>
      </c>
      <c r="I1124" t="n">
        <v>4</v>
      </c>
      <c r="J1124" t="n">
        <v>331.76</v>
      </c>
      <c r="K1124" t="n">
        <v>61.2</v>
      </c>
      <c r="L1124" t="n">
        <v>22.5</v>
      </c>
      <c r="M1124" t="n">
        <v>2</v>
      </c>
      <c r="N1124" t="n">
        <v>103.06</v>
      </c>
      <c r="O1124" t="n">
        <v>41151.74</v>
      </c>
      <c r="P1124" t="n">
        <v>63.76</v>
      </c>
      <c r="Q1124" t="n">
        <v>203.56</v>
      </c>
      <c r="R1124" t="n">
        <v>16.14</v>
      </c>
      <c r="S1124" t="n">
        <v>13.05</v>
      </c>
      <c r="T1124" t="n">
        <v>1255.12</v>
      </c>
      <c r="U1124" t="n">
        <v>0.8100000000000001</v>
      </c>
      <c r="V1124" t="n">
        <v>0.91</v>
      </c>
      <c r="W1124" t="n">
        <v>0.06</v>
      </c>
      <c r="X1124" t="n">
        <v>0.07000000000000001</v>
      </c>
      <c r="Y1124" t="n">
        <v>1</v>
      </c>
      <c r="Z1124" t="n">
        <v>10</v>
      </c>
    </row>
    <row r="1125">
      <c r="A1125" t="n">
        <v>87</v>
      </c>
      <c r="B1125" t="n">
        <v>145</v>
      </c>
      <c r="C1125" t="inlineStr">
        <is>
          <t xml:space="preserve">CONCLUIDO	</t>
        </is>
      </c>
      <c r="D1125" t="n">
        <v>13.9098</v>
      </c>
      <c r="E1125" t="n">
        <v>7.19</v>
      </c>
      <c r="F1125" t="n">
        <v>4.08</v>
      </c>
      <c r="G1125" t="n">
        <v>81.56999999999999</v>
      </c>
      <c r="H1125" t="n">
        <v>1.22</v>
      </c>
      <c r="I1125" t="n">
        <v>3</v>
      </c>
      <c r="J1125" t="n">
        <v>332.35</v>
      </c>
      <c r="K1125" t="n">
        <v>61.2</v>
      </c>
      <c r="L1125" t="n">
        <v>22.75</v>
      </c>
      <c r="M1125" t="n">
        <v>1</v>
      </c>
      <c r="N1125" t="n">
        <v>103.41</v>
      </c>
      <c r="O1125" t="n">
        <v>41224.6</v>
      </c>
      <c r="P1125" t="n">
        <v>63.18</v>
      </c>
      <c r="Q1125" t="n">
        <v>203.56</v>
      </c>
      <c r="R1125" t="n">
        <v>15.18</v>
      </c>
      <c r="S1125" t="n">
        <v>13.05</v>
      </c>
      <c r="T1125" t="n">
        <v>779.71</v>
      </c>
      <c r="U1125" t="n">
        <v>0.86</v>
      </c>
      <c r="V1125" t="n">
        <v>0.92</v>
      </c>
      <c r="W1125" t="n">
        <v>0.06</v>
      </c>
      <c r="X1125" t="n">
        <v>0.04</v>
      </c>
      <c r="Y1125" t="n">
        <v>1</v>
      </c>
      <c r="Z1125" t="n">
        <v>10</v>
      </c>
    </row>
    <row r="1126">
      <c r="A1126" t="n">
        <v>88</v>
      </c>
      <c r="B1126" t="n">
        <v>145</v>
      </c>
      <c r="C1126" t="inlineStr">
        <is>
          <t xml:space="preserve">CONCLUIDO	</t>
        </is>
      </c>
      <c r="D1126" t="n">
        <v>13.9184</v>
      </c>
      <c r="E1126" t="n">
        <v>7.18</v>
      </c>
      <c r="F1126" t="n">
        <v>4.07</v>
      </c>
      <c r="G1126" t="n">
        <v>81.48</v>
      </c>
      <c r="H1126" t="n">
        <v>1.23</v>
      </c>
      <c r="I1126" t="n">
        <v>3</v>
      </c>
      <c r="J1126" t="n">
        <v>332.95</v>
      </c>
      <c r="K1126" t="n">
        <v>61.2</v>
      </c>
      <c r="L1126" t="n">
        <v>23</v>
      </c>
      <c r="M1126" t="n">
        <v>1</v>
      </c>
      <c r="N1126" t="n">
        <v>103.75</v>
      </c>
      <c r="O1126" t="n">
        <v>41297.62</v>
      </c>
      <c r="P1126" t="n">
        <v>63.3</v>
      </c>
      <c r="Q1126" t="n">
        <v>203.56</v>
      </c>
      <c r="R1126" t="n">
        <v>15.02</v>
      </c>
      <c r="S1126" t="n">
        <v>13.05</v>
      </c>
      <c r="T1126" t="n">
        <v>700.14</v>
      </c>
      <c r="U1126" t="n">
        <v>0.87</v>
      </c>
      <c r="V1126" t="n">
        <v>0.92</v>
      </c>
      <c r="W1126" t="n">
        <v>0.06</v>
      </c>
      <c r="X1126" t="n">
        <v>0.03</v>
      </c>
      <c r="Y1126" t="n">
        <v>1</v>
      </c>
      <c r="Z1126" t="n">
        <v>10</v>
      </c>
    </row>
    <row r="1127">
      <c r="A1127" t="n">
        <v>89</v>
      </c>
      <c r="B1127" t="n">
        <v>145</v>
      </c>
      <c r="C1127" t="inlineStr">
        <is>
          <t xml:space="preserve">CONCLUIDO	</t>
        </is>
      </c>
      <c r="D1127" t="n">
        <v>13.926</v>
      </c>
      <c r="E1127" t="n">
        <v>7.18</v>
      </c>
      <c r="F1127" t="n">
        <v>4.07</v>
      </c>
      <c r="G1127" t="n">
        <v>81.40000000000001</v>
      </c>
      <c r="H1127" t="n">
        <v>1.24</v>
      </c>
      <c r="I1127" t="n">
        <v>3</v>
      </c>
      <c r="J1127" t="n">
        <v>333.54</v>
      </c>
      <c r="K1127" t="n">
        <v>61.2</v>
      </c>
      <c r="L1127" t="n">
        <v>23.25</v>
      </c>
      <c r="M1127" t="n">
        <v>1</v>
      </c>
      <c r="N1127" t="n">
        <v>104.09</v>
      </c>
      <c r="O1127" t="n">
        <v>41370.82</v>
      </c>
      <c r="P1127" t="n">
        <v>63.31</v>
      </c>
      <c r="Q1127" t="n">
        <v>203.56</v>
      </c>
      <c r="R1127" t="n">
        <v>14.9</v>
      </c>
      <c r="S1127" t="n">
        <v>13.05</v>
      </c>
      <c r="T1127" t="n">
        <v>640.03</v>
      </c>
      <c r="U1127" t="n">
        <v>0.88</v>
      </c>
      <c r="V1127" t="n">
        <v>0.92</v>
      </c>
      <c r="W1127" t="n">
        <v>0.06</v>
      </c>
      <c r="X1127" t="n">
        <v>0.03</v>
      </c>
      <c r="Y1127" t="n">
        <v>1</v>
      </c>
      <c r="Z1127" t="n">
        <v>10</v>
      </c>
    </row>
    <row r="1128">
      <c r="A1128" t="n">
        <v>90</v>
      </c>
      <c r="B1128" t="n">
        <v>145</v>
      </c>
      <c r="C1128" t="inlineStr">
        <is>
          <t xml:space="preserve">CONCLUIDO	</t>
        </is>
      </c>
      <c r="D1128" t="n">
        <v>13.9276</v>
      </c>
      <c r="E1128" t="n">
        <v>7.18</v>
      </c>
      <c r="F1128" t="n">
        <v>4.07</v>
      </c>
      <c r="G1128" t="n">
        <v>81.38</v>
      </c>
      <c r="H1128" t="n">
        <v>1.25</v>
      </c>
      <c r="I1128" t="n">
        <v>3</v>
      </c>
      <c r="J1128" t="n">
        <v>334.14</v>
      </c>
      <c r="K1128" t="n">
        <v>61.2</v>
      </c>
      <c r="L1128" t="n">
        <v>23.5</v>
      </c>
      <c r="M1128" t="n">
        <v>1</v>
      </c>
      <c r="N1128" t="n">
        <v>104.44</v>
      </c>
      <c r="O1128" t="n">
        <v>41444.3</v>
      </c>
      <c r="P1128" t="n">
        <v>63.42</v>
      </c>
      <c r="Q1128" t="n">
        <v>203.56</v>
      </c>
      <c r="R1128" t="n">
        <v>14.85</v>
      </c>
      <c r="S1128" t="n">
        <v>13.05</v>
      </c>
      <c r="T1128" t="n">
        <v>612.5700000000001</v>
      </c>
      <c r="U1128" t="n">
        <v>0.88</v>
      </c>
      <c r="V1128" t="n">
        <v>0.92</v>
      </c>
      <c r="W1128" t="n">
        <v>0.06</v>
      </c>
      <c r="X1128" t="n">
        <v>0.03</v>
      </c>
      <c r="Y1128" t="n">
        <v>1</v>
      </c>
      <c r="Z1128" t="n">
        <v>10</v>
      </c>
    </row>
    <row r="1129">
      <c r="A1129" t="n">
        <v>91</v>
      </c>
      <c r="B1129" t="n">
        <v>145</v>
      </c>
      <c r="C1129" t="inlineStr">
        <is>
          <t xml:space="preserve">CONCLUIDO	</t>
        </is>
      </c>
      <c r="D1129" t="n">
        <v>13.9292</v>
      </c>
      <c r="E1129" t="n">
        <v>7.18</v>
      </c>
      <c r="F1129" t="n">
        <v>4.07</v>
      </c>
      <c r="G1129" t="n">
        <v>81.37</v>
      </c>
      <c r="H1129" t="n">
        <v>1.26</v>
      </c>
      <c r="I1129" t="n">
        <v>3</v>
      </c>
      <c r="J1129" t="n">
        <v>334.73</v>
      </c>
      <c r="K1129" t="n">
        <v>61.2</v>
      </c>
      <c r="L1129" t="n">
        <v>23.75</v>
      </c>
      <c r="M1129" t="n">
        <v>1</v>
      </c>
      <c r="N1129" t="n">
        <v>104.78</v>
      </c>
      <c r="O1129" t="n">
        <v>41517.84</v>
      </c>
      <c r="P1129" t="n">
        <v>63.64</v>
      </c>
      <c r="Q1129" t="n">
        <v>203.56</v>
      </c>
      <c r="R1129" t="n">
        <v>14.88</v>
      </c>
      <c r="S1129" t="n">
        <v>13.05</v>
      </c>
      <c r="T1129" t="n">
        <v>631.4</v>
      </c>
      <c r="U1129" t="n">
        <v>0.88</v>
      </c>
      <c r="V1129" t="n">
        <v>0.92</v>
      </c>
      <c r="W1129" t="n">
        <v>0.06</v>
      </c>
      <c r="X1129" t="n">
        <v>0.03</v>
      </c>
      <c r="Y1129" t="n">
        <v>1</v>
      </c>
      <c r="Z1129" t="n">
        <v>10</v>
      </c>
    </row>
    <row r="1130">
      <c r="A1130" t="n">
        <v>92</v>
      </c>
      <c r="B1130" t="n">
        <v>145</v>
      </c>
      <c r="C1130" t="inlineStr">
        <is>
          <t xml:space="preserve">CONCLUIDO	</t>
        </is>
      </c>
      <c r="D1130" t="n">
        <v>13.9249</v>
      </c>
      <c r="E1130" t="n">
        <v>7.18</v>
      </c>
      <c r="F1130" t="n">
        <v>4.07</v>
      </c>
      <c r="G1130" t="n">
        <v>81.41</v>
      </c>
      <c r="H1130" t="n">
        <v>1.28</v>
      </c>
      <c r="I1130" t="n">
        <v>3</v>
      </c>
      <c r="J1130" t="n">
        <v>335.33</v>
      </c>
      <c r="K1130" t="n">
        <v>61.2</v>
      </c>
      <c r="L1130" t="n">
        <v>24</v>
      </c>
      <c r="M1130" t="n">
        <v>1</v>
      </c>
      <c r="N1130" t="n">
        <v>105.13</v>
      </c>
      <c r="O1130" t="n">
        <v>41591.55</v>
      </c>
      <c r="P1130" t="n">
        <v>63.79</v>
      </c>
      <c r="Q1130" t="n">
        <v>203.56</v>
      </c>
      <c r="R1130" t="n">
        <v>14.96</v>
      </c>
      <c r="S1130" t="n">
        <v>13.05</v>
      </c>
      <c r="T1130" t="n">
        <v>669</v>
      </c>
      <c r="U1130" t="n">
        <v>0.87</v>
      </c>
      <c r="V1130" t="n">
        <v>0.92</v>
      </c>
      <c r="W1130" t="n">
        <v>0.06</v>
      </c>
      <c r="X1130" t="n">
        <v>0.03</v>
      </c>
      <c r="Y1130" t="n">
        <v>1</v>
      </c>
      <c r="Z1130" t="n">
        <v>10</v>
      </c>
    </row>
    <row r="1131">
      <c r="A1131" t="n">
        <v>93</v>
      </c>
      <c r="B1131" t="n">
        <v>145</v>
      </c>
      <c r="C1131" t="inlineStr">
        <is>
          <t xml:space="preserve">CONCLUIDO	</t>
        </is>
      </c>
      <c r="D1131" t="n">
        <v>13.9179</v>
      </c>
      <c r="E1131" t="n">
        <v>7.18</v>
      </c>
      <c r="F1131" t="n">
        <v>4.07</v>
      </c>
      <c r="G1131" t="n">
        <v>81.48</v>
      </c>
      <c r="H1131" t="n">
        <v>1.29</v>
      </c>
      <c r="I1131" t="n">
        <v>3</v>
      </c>
      <c r="J1131" t="n">
        <v>335.93</v>
      </c>
      <c r="K1131" t="n">
        <v>61.2</v>
      </c>
      <c r="L1131" t="n">
        <v>24.25</v>
      </c>
      <c r="M1131" t="n">
        <v>1</v>
      </c>
      <c r="N1131" t="n">
        <v>105.48</v>
      </c>
      <c r="O1131" t="n">
        <v>41665.42</v>
      </c>
      <c r="P1131" t="n">
        <v>63.86</v>
      </c>
      <c r="Q1131" t="n">
        <v>203.56</v>
      </c>
      <c r="R1131" t="n">
        <v>15.07</v>
      </c>
      <c r="S1131" t="n">
        <v>13.05</v>
      </c>
      <c r="T1131" t="n">
        <v>726.84</v>
      </c>
      <c r="U1131" t="n">
        <v>0.87</v>
      </c>
      <c r="V1131" t="n">
        <v>0.92</v>
      </c>
      <c r="W1131" t="n">
        <v>0.06</v>
      </c>
      <c r="X1131" t="n">
        <v>0.03</v>
      </c>
      <c r="Y1131" t="n">
        <v>1</v>
      </c>
      <c r="Z1131" t="n">
        <v>10</v>
      </c>
    </row>
    <row r="1132">
      <c r="A1132" t="n">
        <v>94</v>
      </c>
      <c r="B1132" t="n">
        <v>145</v>
      </c>
      <c r="C1132" t="inlineStr">
        <is>
          <t xml:space="preserve">CONCLUIDO	</t>
        </is>
      </c>
      <c r="D1132" t="n">
        <v>13.9109</v>
      </c>
      <c r="E1132" t="n">
        <v>7.19</v>
      </c>
      <c r="F1132" t="n">
        <v>4.08</v>
      </c>
      <c r="G1132" t="n">
        <v>81.56</v>
      </c>
      <c r="H1132" t="n">
        <v>1.3</v>
      </c>
      <c r="I1132" t="n">
        <v>3</v>
      </c>
      <c r="J1132" t="n">
        <v>336.53</v>
      </c>
      <c r="K1132" t="n">
        <v>61.2</v>
      </c>
      <c r="L1132" t="n">
        <v>24.5</v>
      </c>
      <c r="M1132" t="n">
        <v>1</v>
      </c>
      <c r="N1132" t="n">
        <v>105.83</v>
      </c>
      <c r="O1132" t="n">
        <v>41739.48</v>
      </c>
      <c r="P1132" t="n">
        <v>63.94</v>
      </c>
      <c r="Q1132" t="n">
        <v>203.56</v>
      </c>
      <c r="R1132" t="n">
        <v>15.21</v>
      </c>
      <c r="S1132" t="n">
        <v>13.05</v>
      </c>
      <c r="T1132" t="n">
        <v>795.54</v>
      </c>
      <c r="U1132" t="n">
        <v>0.86</v>
      </c>
      <c r="V1132" t="n">
        <v>0.92</v>
      </c>
      <c r="W1132" t="n">
        <v>0.06</v>
      </c>
      <c r="X1132" t="n">
        <v>0.04</v>
      </c>
      <c r="Y1132" t="n">
        <v>1</v>
      </c>
      <c r="Z1132" t="n">
        <v>10</v>
      </c>
    </row>
    <row r="1133">
      <c r="A1133" t="n">
        <v>95</v>
      </c>
      <c r="B1133" t="n">
        <v>145</v>
      </c>
      <c r="C1133" t="inlineStr">
        <is>
          <t xml:space="preserve">CONCLUIDO	</t>
        </is>
      </c>
      <c r="D1133" t="n">
        <v>13.9034</v>
      </c>
      <c r="E1133" t="n">
        <v>7.19</v>
      </c>
      <c r="F1133" t="n">
        <v>4.08</v>
      </c>
      <c r="G1133" t="n">
        <v>81.63</v>
      </c>
      <c r="H1133" t="n">
        <v>1.31</v>
      </c>
      <c r="I1133" t="n">
        <v>3</v>
      </c>
      <c r="J1133" t="n">
        <v>337.13</v>
      </c>
      <c r="K1133" t="n">
        <v>61.2</v>
      </c>
      <c r="L1133" t="n">
        <v>24.75</v>
      </c>
      <c r="M1133" t="n">
        <v>1</v>
      </c>
      <c r="N1133" t="n">
        <v>106.18</v>
      </c>
      <c r="O1133" t="n">
        <v>41813.7</v>
      </c>
      <c r="P1133" t="n">
        <v>64.06</v>
      </c>
      <c r="Q1133" t="n">
        <v>203.56</v>
      </c>
      <c r="R1133" t="n">
        <v>15.35</v>
      </c>
      <c r="S1133" t="n">
        <v>13.05</v>
      </c>
      <c r="T1133" t="n">
        <v>864.41</v>
      </c>
      <c r="U1133" t="n">
        <v>0.85</v>
      </c>
      <c r="V1133" t="n">
        <v>0.92</v>
      </c>
      <c r="W1133" t="n">
        <v>0.06</v>
      </c>
      <c r="X1133" t="n">
        <v>0.04</v>
      </c>
      <c r="Y1133" t="n">
        <v>1</v>
      </c>
      <c r="Z1133" t="n">
        <v>10</v>
      </c>
    </row>
    <row r="1134">
      <c r="A1134" t="n">
        <v>96</v>
      </c>
      <c r="B1134" t="n">
        <v>145</v>
      </c>
      <c r="C1134" t="inlineStr">
        <is>
          <t xml:space="preserve">CONCLUIDO	</t>
        </is>
      </c>
      <c r="D1134" t="n">
        <v>13.9093</v>
      </c>
      <c r="E1134" t="n">
        <v>7.19</v>
      </c>
      <c r="F1134" t="n">
        <v>4.08</v>
      </c>
      <c r="G1134" t="n">
        <v>81.56999999999999</v>
      </c>
      <c r="H1134" t="n">
        <v>1.32</v>
      </c>
      <c r="I1134" t="n">
        <v>3</v>
      </c>
      <c r="J1134" t="n">
        <v>337.73</v>
      </c>
      <c r="K1134" t="n">
        <v>61.2</v>
      </c>
      <c r="L1134" t="n">
        <v>25</v>
      </c>
      <c r="M1134" t="n">
        <v>1</v>
      </c>
      <c r="N1134" t="n">
        <v>106.53</v>
      </c>
      <c r="O1134" t="n">
        <v>41888.1</v>
      </c>
      <c r="P1134" t="n">
        <v>64.08</v>
      </c>
      <c r="Q1134" t="n">
        <v>203.56</v>
      </c>
      <c r="R1134" t="n">
        <v>15.18</v>
      </c>
      <c r="S1134" t="n">
        <v>13.05</v>
      </c>
      <c r="T1134" t="n">
        <v>782.03</v>
      </c>
      <c r="U1134" t="n">
        <v>0.86</v>
      </c>
      <c r="V1134" t="n">
        <v>0.92</v>
      </c>
      <c r="W1134" t="n">
        <v>0.06</v>
      </c>
      <c r="X1134" t="n">
        <v>0.04</v>
      </c>
      <c r="Y1134" t="n">
        <v>1</v>
      </c>
      <c r="Z1134" t="n">
        <v>10</v>
      </c>
    </row>
    <row r="1135">
      <c r="A1135" t="n">
        <v>97</v>
      </c>
      <c r="B1135" t="n">
        <v>145</v>
      </c>
      <c r="C1135" t="inlineStr">
        <is>
          <t xml:space="preserve">CONCLUIDO	</t>
        </is>
      </c>
      <c r="D1135" t="n">
        <v>13.9179</v>
      </c>
      <c r="E1135" t="n">
        <v>7.18</v>
      </c>
      <c r="F1135" t="n">
        <v>4.07</v>
      </c>
      <c r="G1135" t="n">
        <v>81.48</v>
      </c>
      <c r="H1135" t="n">
        <v>1.33</v>
      </c>
      <c r="I1135" t="n">
        <v>3</v>
      </c>
      <c r="J1135" t="n">
        <v>338.34</v>
      </c>
      <c r="K1135" t="n">
        <v>61.2</v>
      </c>
      <c r="L1135" t="n">
        <v>25.25</v>
      </c>
      <c r="M1135" t="n">
        <v>1</v>
      </c>
      <c r="N1135" t="n">
        <v>106.89</v>
      </c>
      <c r="O1135" t="n">
        <v>41962.68</v>
      </c>
      <c r="P1135" t="n">
        <v>64.12</v>
      </c>
      <c r="Q1135" t="n">
        <v>203.56</v>
      </c>
      <c r="R1135" t="n">
        <v>15.03</v>
      </c>
      <c r="S1135" t="n">
        <v>13.05</v>
      </c>
      <c r="T1135" t="n">
        <v>705.4</v>
      </c>
      <c r="U1135" t="n">
        <v>0.87</v>
      </c>
      <c r="V1135" t="n">
        <v>0.92</v>
      </c>
      <c r="W1135" t="n">
        <v>0.06</v>
      </c>
      <c r="X1135" t="n">
        <v>0.03</v>
      </c>
      <c r="Y1135" t="n">
        <v>1</v>
      </c>
      <c r="Z1135" t="n">
        <v>10</v>
      </c>
    </row>
    <row r="1136">
      <c r="A1136" t="n">
        <v>98</v>
      </c>
      <c r="B1136" t="n">
        <v>145</v>
      </c>
      <c r="C1136" t="inlineStr">
        <is>
          <t xml:space="preserve">CONCLUIDO	</t>
        </is>
      </c>
      <c r="D1136" t="n">
        <v>13.9238</v>
      </c>
      <c r="E1136" t="n">
        <v>7.18</v>
      </c>
      <c r="F1136" t="n">
        <v>4.07</v>
      </c>
      <c r="G1136" t="n">
        <v>81.42</v>
      </c>
      <c r="H1136" t="n">
        <v>1.34</v>
      </c>
      <c r="I1136" t="n">
        <v>3</v>
      </c>
      <c r="J1136" t="n">
        <v>338.94</v>
      </c>
      <c r="K1136" t="n">
        <v>61.2</v>
      </c>
      <c r="L1136" t="n">
        <v>25.5</v>
      </c>
      <c r="M1136" t="n">
        <v>1</v>
      </c>
      <c r="N1136" t="n">
        <v>107.25</v>
      </c>
      <c r="O1136" t="n">
        <v>42037.44</v>
      </c>
      <c r="P1136" t="n">
        <v>64.09</v>
      </c>
      <c r="Q1136" t="n">
        <v>203.56</v>
      </c>
      <c r="R1136" t="n">
        <v>14.92</v>
      </c>
      <c r="S1136" t="n">
        <v>13.05</v>
      </c>
      <c r="T1136" t="n">
        <v>652.2</v>
      </c>
      <c r="U1136" t="n">
        <v>0.87</v>
      </c>
      <c r="V1136" t="n">
        <v>0.92</v>
      </c>
      <c r="W1136" t="n">
        <v>0.06</v>
      </c>
      <c r="X1136" t="n">
        <v>0.03</v>
      </c>
      <c r="Y1136" t="n">
        <v>1</v>
      </c>
      <c r="Z1136" t="n">
        <v>10</v>
      </c>
    </row>
    <row r="1137">
      <c r="A1137" t="n">
        <v>99</v>
      </c>
      <c r="B1137" t="n">
        <v>145</v>
      </c>
      <c r="C1137" t="inlineStr">
        <is>
          <t xml:space="preserve">CONCLUIDO	</t>
        </is>
      </c>
      <c r="D1137" t="n">
        <v>13.927</v>
      </c>
      <c r="E1137" t="n">
        <v>7.18</v>
      </c>
      <c r="F1137" t="n">
        <v>4.07</v>
      </c>
      <c r="G1137" t="n">
        <v>81.39</v>
      </c>
      <c r="H1137" t="n">
        <v>1.35</v>
      </c>
      <c r="I1137" t="n">
        <v>3</v>
      </c>
      <c r="J1137" t="n">
        <v>339.55</v>
      </c>
      <c r="K1137" t="n">
        <v>61.2</v>
      </c>
      <c r="L1137" t="n">
        <v>25.75</v>
      </c>
      <c r="M1137" t="n">
        <v>1</v>
      </c>
      <c r="N1137" t="n">
        <v>107.6</v>
      </c>
      <c r="O1137" t="n">
        <v>42112.37</v>
      </c>
      <c r="P1137" t="n">
        <v>64.06</v>
      </c>
      <c r="Q1137" t="n">
        <v>203.56</v>
      </c>
      <c r="R1137" t="n">
        <v>14.91</v>
      </c>
      <c r="S1137" t="n">
        <v>13.05</v>
      </c>
      <c r="T1137" t="n">
        <v>643</v>
      </c>
      <c r="U1137" t="n">
        <v>0.88</v>
      </c>
      <c r="V1137" t="n">
        <v>0.92</v>
      </c>
      <c r="W1137" t="n">
        <v>0.06</v>
      </c>
      <c r="X1137" t="n">
        <v>0.03</v>
      </c>
      <c r="Y1137" t="n">
        <v>1</v>
      </c>
      <c r="Z1137" t="n">
        <v>10</v>
      </c>
    </row>
    <row r="1138">
      <c r="A1138" t="n">
        <v>100</v>
      </c>
      <c r="B1138" t="n">
        <v>145</v>
      </c>
      <c r="C1138" t="inlineStr">
        <is>
          <t xml:space="preserve">CONCLUIDO	</t>
        </is>
      </c>
      <c r="D1138" t="n">
        <v>13.9243</v>
      </c>
      <c r="E1138" t="n">
        <v>7.18</v>
      </c>
      <c r="F1138" t="n">
        <v>4.07</v>
      </c>
      <c r="G1138" t="n">
        <v>81.42</v>
      </c>
      <c r="H1138" t="n">
        <v>1.36</v>
      </c>
      <c r="I1138" t="n">
        <v>3</v>
      </c>
      <c r="J1138" t="n">
        <v>340.16</v>
      </c>
      <c r="K1138" t="n">
        <v>61.2</v>
      </c>
      <c r="L1138" t="n">
        <v>26</v>
      </c>
      <c r="M1138" t="n">
        <v>1</v>
      </c>
      <c r="N1138" t="n">
        <v>107.96</v>
      </c>
      <c r="O1138" t="n">
        <v>42187.49</v>
      </c>
      <c r="P1138" t="n">
        <v>64.04000000000001</v>
      </c>
      <c r="Q1138" t="n">
        <v>203.57</v>
      </c>
      <c r="R1138" t="n">
        <v>14.95</v>
      </c>
      <c r="S1138" t="n">
        <v>13.05</v>
      </c>
      <c r="T1138" t="n">
        <v>663.2</v>
      </c>
      <c r="U1138" t="n">
        <v>0.87</v>
      </c>
      <c r="V1138" t="n">
        <v>0.92</v>
      </c>
      <c r="W1138" t="n">
        <v>0.06</v>
      </c>
      <c r="X1138" t="n">
        <v>0.03</v>
      </c>
      <c r="Y1138" t="n">
        <v>1</v>
      </c>
      <c r="Z1138" t="n">
        <v>10</v>
      </c>
    </row>
    <row r="1139">
      <c r="A1139" t="n">
        <v>101</v>
      </c>
      <c r="B1139" t="n">
        <v>145</v>
      </c>
      <c r="C1139" t="inlineStr">
        <is>
          <t xml:space="preserve">CONCLUIDO	</t>
        </is>
      </c>
      <c r="D1139" t="n">
        <v>13.9206</v>
      </c>
      <c r="E1139" t="n">
        <v>7.18</v>
      </c>
      <c r="F1139" t="n">
        <v>4.07</v>
      </c>
      <c r="G1139" t="n">
        <v>81.45999999999999</v>
      </c>
      <c r="H1139" t="n">
        <v>1.37</v>
      </c>
      <c r="I1139" t="n">
        <v>3</v>
      </c>
      <c r="J1139" t="n">
        <v>340.77</v>
      </c>
      <c r="K1139" t="n">
        <v>61.2</v>
      </c>
      <c r="L1139" t="n">
        <v>26.25</v>
      </c>
      <c r="M1139" t="n">
        <v>1</v>
      </c>
      <c r="N1139" t="n">
        <v>108.32</v>
      </c>
      <c r="O1139" t="n">
        <v>42262.79</v>
      </c>
      <c r="P1139" t="n">
        <v>64.11</v>
      </c>
      <c r="Q1139" t="n">
        <v>203.56</v>
      </c>
      <c r="R1139" t="n">
        <v>15.04</v>
      </c>
      <c r="S1139" t="n">
        <v>13.05</v>
      </c>
      <c r="T1139" t="n">
        <v>707.77</v>
      </c>
      <c r="U1139" t="n">
        <v>0.87</v>
      </c>
      <c r="V1139" t="n">
        <v>0.92</v>
      </c>
      <c r="W1139" t="n">
        <v>0.06</v>
      </c>
      <c r="X1139" t="n">
        <v>0.03</v>
      </c>
      <c r="Y1139" t="n">
        <v>1</v>
      </c>
      <c r="Z1139" t="n">
        <v>10</v>
      </c>
    </row>
    <row r="1140">
      <c r="A1140" t="n">
        <v>102</v>
      </c>
      <c r="B1140" t="n">
        <v>145</v>
      </c>
      <c r="C1140" t="inlineStr">
        <is>
          <t xml:space="preserve">CONCLUIDO	</t>
        </is>
      </c>
      <c r="D1140" t="n">
        <v>13.913</v>
      </c>
      <c r="E1140" t="n">
        <v>7.19</v>
      </c>
      <c r="F1140" t="n">
        <v>4.08</v>
      </c>
      <c r="G1140" t="n">
        <v>81.53</v>
      </c>
      <c r="H1140" t="n">
        <v>1.38</v>
      </c>
      <c r="I1140" t="n">
        <v>3</v>
      </c>
      <c r="J1140" t="n">
        <v>341.38</v>
      </c>
      <c r="K1140" t="n">
        <v>61.2</v>
      </c>
      <c r="L1140" t="n">
        <v>26.5</v>
      </c>
      <c r="M1140" t="n">
        <v>1</v>
      </c>
      <c r="N1140" t="n">
        <v>108.68</v>
      </c>
      <c r="O1140" t="n">
        <v>42338.27</v>
      </c>
      <c r="P1140" t="n">
        <v>64.13</v>
      </c>
      <c r="Q1140" t="n">
        <v>203.57</v>
      </c>
      <c r="R1140" t="n">
        <v>15.16</v>
      </c>
      <c r="S1140" t="n">
        <v>13.05</v>
      </c>
      <c r="T1140" t="n">
        <v>769.61</v>
      </c>
      <c r="U1140" t="n">
        <v>0.86</v>
      </c>
      <c r="V1140" t="n">
        <v>0.92</v>
      </c>
      <c r="W1140" t="n">
        <v>0.06</v>
      </c>
      <c r="X1140" t="n">
        <v>0.04</v>
      </c>
      <c r="Y1140" t="n">
        <v>1</v>
      </c>
      <c r="Z1140" t="n">
        <v>10</v>
      </c>
    </row>
    <row r="1141">
      <c r="A1141" t="n">
        <v>103</v>
      </c>
      <c r="B1141" t="n">
        <v>145</v>
      </c>
      <c r="C1141" t="inlineStr">
        <is>
          <t xml:space="preserve">CONCLUIDO	</t>
        </is>
      </c>
      <c r="D1141" t="n">
        <v>13.9061</v>
      </c>
      <c r="E1141" t="n">
        <v>7.19</v>
      </c>
      <c r="F1141" t="n">
        <v>4.08</v>
      </c>
      <c r="G1141" t="n">
        <v>81.61</v>
      </c>
      <c r="H1141" t="n">
        <v>1.39</v>
      </c>
      <c r="I1141" t="n">
        <v>3</v>
      </c>
      <c r="J1141" t="n">
        <v>342</v>
      </c>
      <c r="K1141" t="n">
        <v>61.2</v>
      </c>
      <c r="L1141" t="n">
        <v>26.75</v>
      </c>
      <c r="M1141" t="n">
        <v>1</v>
      </c>
      <c r="N1141" t="n">
        <v>109.05</v>
      </c>
      <c r="O1141" t="n">
        <v>42413.94</v>
      </c>
      <c r="P1141" t="n">
        <v>64.15000000000001</v>
      </c>
      <c r="Q1141" t="n">
        <v>203.56</v>
      </c>
      <c r="R1141" t="n">
        <v>15.3</v>
      </c>
      <c r="S1141" t="n">
        <v>13.05</v>
      </c>
      <c r="T1141" t="n">
        <v>841.3099999999999</v>
      </c>
      <c r="U1141" t="n">
        <v>0.85</v>
      </c>
      <c r="V1141" t="n">
        <v>0.92</v>
      </c>
      <c r="W1141" t="n">
        <v>0.06</v>
      </c>
      <c r="X1141" t="n">
        <v>0.04</v>
      </c>
      <c r="Y1141" t="n">
        <v>1</v>
      </c>
      <c r="Z1141" t="n">
        <v>10</v>
      </c>
    </row>
    <row r="1142">
      <c r="A1142" t="n">
        <v>104</v>
      </c>
      <c r="B1142" t="n">
        <v>145</v>
      </c>
      <c r="C1142" t="inlineStr">
        <is>
          <t xml:space="preserve">CONCLUIDO	</t>
        </is>
      </c>
      <c r="D1142" t="n">
        <v>13.9039</v>
      </c>
      <c r="E1142" t="n">
        <v>7.19</v>
      </c>
      <c r="F1142" t="n">
        <v>4.08</v>
      </c>
      <c r="G1142" t="n">
        <v>81.63</v>
      </c>
      <c r="H1142" t="n">
        <v>1.4</v>
      </c>
      <c r="I1142" t="n">
        <v>3</v>
      </c>
      <c r="J1142" t="n">
        <v>342.61</v>
      </c>
      <c r="K1142" t="n">
        <v>61.2</v>
      </c>
      <c r="L1142" t="n">
        <v>27</v>
      </c>
      <c r="M1142" t="n">
        <v>1</v>
      </c>
      <c r="N1142" t="n">
        <v>109.41</v>
      </c>
      <c r="O1142" t="n">
        <v>42489.79</v>
      </c>
      <c r="P1142" t="n">
        <v>64.16</v>
      </c>
      <c r="Q1142" t="n">
        <v>203.56</v>
      </c>
      <c r="R1142" t="n">
        <v>15.3</v>
      </c>
      <c r="S1142" t="n">
        <v>13.05</v>
      </c>
      <c r="T1142" t="n">
        <v>841.64</v>
      </c>
      <c r="U1142" t="n">
        <v>0.85</v>
      </c>
      <c r="V1142" t="n">
        <v>0.92</v>
      </c>
      <c r="W1142" t="n">
        <v>0.06</v>
      </c>
      <c r="X1142" t="n">
        <v>0.04</v>
      </c>
      <c r="Y1142" t="n">
        <v>1</v>
      </c>
      <c r="Z1142" t="n">
        <v>10</v>
      </c>
    </row>
    <row r="1143">
      <c r="A1143" t="n">
        <v>105</v>
      </c>
      <c r="B1143" t="n">
        <v>145</v>
      </c>
      <c r="C1143" t="inlineStr">
        <is>
          <t xml:space="preserve">CONCLUIDO	</t>
        </is>
      </c>
      <c r="D1143" t="n">
        <v>13.912</v>
      </c>
      <c r="E1143" t="n">
        <v>7.19</v>
      </c>
      <c r="F1143" t="n">
        <v>4.08</v>
      </c>
      <c r="G1143" t="n">
        <v>81.54000000000001</v>
      </c>
      <c r="H1143" t="n">
        <v>1.42</v>
      </c>
      <c r="I1143" t="n">
        <v>3</v>
      </c>
      <c r="J1143" t="n">
        <v>343.23</v>
      </c>
      <c r="K1143" t="n">
        <v>61.2</v>
      </c>
      <c r="L1143" t="n">
        <v>27.25</v>
      </c>
      <c r="M1143" t="n">
        <v>1</v>
      </c>
      <c r="N1143" t="n">
        <v>109.78</v>
      </c>
      <c r="O1143" t="n">
        <v>42565.83</v>
      </c>
      <c r="P1143" t="n">
        <v>64.06</v>
      </c>
      <c r="Q1143" t="n">
        <v>203.56</v>
      </c>
      <c r="R1143" t="n">
        <v>15.14</v>
      </c>
      <c r="S1143" t="n">
        <v>13.05</v>
      </c>
      <c r="T1143" t="n">
        <v>758.9400000000001</v>
      </c>
      <c r="U1143" t="n">
        <v>0.86</v>
      </c>
      <c r="V1143" t="n">
        <v>0.92</v>
      </c>
      <c r="W1143" t="n">
        <v>0.06</v>
      </c>
      <c r="X1143" t="n">
        <v>0.04</v>
      </c>
      <c r="Y1143" t="n">
        <v>1</v>
      </c>
      <c r="Z1143" t="n">
        <v>10</v>
      </c>
    </row>
    <row r="1144">
      <c r="A1144" t="n">
        <v>106</v>
      </c>
      <c r="B1144" t="n">
        <v>145</v>
      </c>
      <c r="C1144" t="inlineStr">
        <is>
          <t xml:space="preserve">CONCLUIDO	</t>
        </is>
      </c>
      <c r="D1144" t="n">
        <v>13.919</v>
      </c>
      <c r="E1144" t="n">
        <v>7.18</v>
      </c>
      <c r="F1144" t="n">
        <v>4.07</v>
      </c>
      <c r="G1144" t="n">
        <v>81.47</v>
      </c>
      <c r="H1144" t="n">
        <v>1.43</v>
      </c>
      <c r="I1144" t="n">
        <v>3</v>
      </c>
      <c r="J1144" t="n">
        <v>343.85</v>
      </c>
      <c r="K1144" t="n">
        <v>61.2</v>
      </c>
      <c r="L1144" t="n">
        <v>27.5</v>
      </c>
      <c r="M1144" t="n">
        <v>1</v>
      </c>
      <c r="N1144" t="n">
        <v>110.15</v>
      </c>
      <c r="O1144" t="n">
        <v>42642.18</v>
      </c>
      <c r="P1144" t="n">
        <v>63.96</v>
      </c>
      <c r="Q1144" t="n">
        <v>203.56</v>
      </c>
      <c r="R1144" t="n">
        <v>15.01</v>
      </c>
      <c r="S1144" t="n">
        <v>13.05</v>
      </c>
      <c r="T1144" t="n">
        <v>695.22</v>
      </c>
      <c r="U1144" t="n">
        <v>0.87</v>
      </c>
      <c r="V1144" t="n">
        <v>0.92</v>
      </c>
      <c r="W1144" t="n">
        <v>0.06</v>
      </c>
      <c r="X1144" t="n">
        <v>0.03</v>
      </c>
      <c r="Y1144" t="n">
        <v>1</v>
      </c>
      <c r="Z1144" t="n">
        <v>10</v>
      </c>
    </row>
    <row r="1145">
      <c r="A1145" t="n">
        <v>107</v>
      </c>
      <c r="B1145" t="n">
        <v>145</v>
      </c>
      <c r="C1145" t="inlineStr">
        <is>
          <t xml:space="preserve">CONCLUIDO	</t>
        </is>
      </c>
      <c r="D1145" t="n">
        <v>13.9222</v>
      </c>
      <c r="E1145" t="n">
        <v>7.18</v>
      </c>
      <c r="F1145" t="n">
        <v>4.07</v>
      </c>
      <c r="G1145" t="n">
        <v>81.44</v>
      </c>
      <c r="H1145" t="n">
        <v>1.44</v>
      </c>
      <c r="I1145" t="n">
        <v>3</v>
      </c>
      <c r="J1145" t="n">
        <v>344.47</v>
      </c>
      <c r="K1145" t="n">
        <v>61.2</v>
      </c>
      <c r="L1145" t="n">
        <v>27.75</v>
      </c>
      <c r="M1145" t="n">
        <v>1</v>
      </c>
      <c r="N1145" t="n">
        <v>110.52</v>
      </c>
      <c r="O1145" t="n">
        <v>42718.61</v>
      </c>
      <c r="P1145" t="n">
        <v>63.97</v>
      </c>
      <c r="Q1145" t="n">
        <v>203.56</v>
      </c>
      <c r="R1145" t="n">
        <v>14.94</v>
      </c>
      <c r="S1145" t="n">
        <v>13.05</v>
      </c>
      <c r="T1145" t="n">
        <v>662.37</v>
      </c>
      <c r="U1145" t="n">
        <v>0.87</v>
      </c>
      <c r="V1145" t="n">
        <v>0.92</v>
      </c>
      <c r="W1145" t="n">
        <v>0.06</v>
      </c>
      <c r="X1145" t="n">
        <v>0.03</v>
      </c>
      <c r="Y1145" t="n">
        <v>1</v>
      </c>
      <c r="Z1145" t="n">
        <v>10</v>
      </c>
    </row>
    <row r="1146">
      <c r="A1146" t="n">
        <v>108</v>
      </c>
      <c r="B1146" t="n">
        <v>145</v>
      </c>
      <c r="C1146" t="inlineStr">
        <is>
          <t xml:space="preserve">CONCLUIDO	</t>
        </is>
      </c>
      <c r="D1146" t="n">
        <v>13.9233</v>
      </c>
      <c r="E1146" t="n">
        <v>7.18</v>
      </c>
      <c r="F1146" t="n">
        <v>4.07</v>
      </c>
      <c r="G1146" t="n">
        <v>81.43000000000001</v>
      </c>
      <c r="H1146" t="n">
        <v>1.45</v>
      </c>
      <c r="I1146" t="n">
        <v>3</v>
      </c>
      <c r="J1146" t="n">
        <v>345.09</v>
      </c>
      <c r="K1146" t="n">
        <v>61.2</v>
      </c>
      <c r="L1146" t="n">
        <v>28</v>
      </c>
      <c r="M1146" t="n">
        <v>1</v>
      </c>
      <c r="N1146" t="n">
        <v>110.89</v>
      </c>
      <c r="O1146" t="n">
        <v>42795.22</v>
      </c>
      <c r="P1146" t="n">
        <v>63.98</v>
      </c>
      <c r="Q1146" t="n">
        <v>203.56</v>
      </c>
      <c r="R1146" t="n">
        <v>14.97</v>
      </c>
      <c r="S1146" t="n">
        <v>13.05</v>
      </c>
      <c r="T1146" t="n">
        <v>676.0599999999999</v>
      </c>
      <c r="U1146" t="n">
        <v>0.87</v>
      </c>
      <c r="V1146" t="n">
        <v>0.92</v>
      </c>
      <c r="W1146" t="n">
        <v>0.06</v>
      </c>
      <c r="X1146" t="n">
        <v>0.03</v>
      </c>
      <c r="Y1146" t="n">
        <v>1</v>
      </c>
      <c r="Z1146" t="n">
        <v>10</v>
      </c>
    </row>
    <row r="1147">
      <c r="A1147" t="n">
        <v>109</v>
      </c>
      <c r="B1147" t="n">
        <v>145</v>
      </c>
      <c r="C1147" t="inlineStr">
        <is>
          <t xml:space="preserve">CONCLUIDO	</t>
        </is>
      </c>
      <c r="D1147" t="n">
        <v>13.92</v>
      </c>
      <c r="E1147" t="n">
        <v>7.18</v>
      </c>
      <c r="F1147" t="n">
        <v>4.07</v>
      </c>
      <c r="G1147" t="n">
        <v>81.45999999999999</v>
      </c>
      <c r="H1147" t="n">
        <v>1.46</v>
      </c>
      <c r="I1147" t="n">
        <v>3</v>
      </c>
      <c r="J1147" t="n">
        <v>345.71</v>
      </c>
      <c r="K1147" t="n">
        <v>61.2</v>
      </c>
      <c r="L1147" t="n">
        <v>28.25</v>
      </c>
      <c r="M1147" t="n">
        <v>1</v>
      </c>
      <c r="N1147" t="n">
        <v>111.26</v>
      </c>
      <c r="O1147" t="n">
        <v>42872.03</v>
      </c>
      <c r="P1147" t="n">
        <v>63.94</v>
      </c>
      <c r="Q1147" t="n">
        <v>203.56</v>
      </c>
      <c r="R1147" t="n">
        <v>15.04</v>
      </c>
      <c r="S1147" t="n">
        <v>13.05</v>
      </c>
      <c r="T1147" t="n">
        <v>708.28</v>
      </c>
      <c r="U1147" t="n">
        <v>0.87</v>
      </c>
      <c r="V1147" t="n">
        <v>0.92</v>
      </c>
      <c r="W1147" t="n">
        <v>0.06</v>
      </c>
      <c r="X1147" t="n">
        <v>0.03</v>
      </c>
      <c r="Y1147" t="n">
        <v>1</v>
      </c>
      <c r="Z1147" t="n">
        <v>10</v>
      </c>
    </row>
    <row r="1148">
      <c r="A1148" t="n">
        <v>110</v>
      </c>
      <c r="B1148" t="n">
        <v>145</v>
      </c>
      <c r="C1148" t="inlineStr">
        <is>
          <t xml:space="preserve">CONCLUIDO	</t>
        </is>
      </c>
      <c r="D1148" t="n">
        <v>13.913</v>
      </c>
      <c r="E1148" t="n">
        <v>7.19</v>
      </c>
      <c r="F1148" t="n">
        <v>4.08</v>
      </c>
      <c r="G1148" t="n">
        <v>81.53</v>
      </c>
      <c r="H1148" t="n">
        <v>1.47</v>
      </c>
      <c r="I1148" t="n">
        <v>3</v>
      </c>
      <c r="J1148" t="n">
        <v>346.34</v>
      </c>
      <c r="K1148" t="n">
        <v>61.2</v>
      </c>
      <c r="L1148" t="n">
        <v>28.5</v>
      </c>
      <c r="M1148" t="n">
        <v>1</v>
      </c>
      <c r="N1148" t="n">
        <v>111.64</v>
      </c>
      <c r="O1148" t="n">
        <v>42949.03</v>
      </c>
      <c r="P1148" t="n">
        <v>63.99</v>
      </c>
      <c r="Q1148" t="n">
        <v>203.56</v>
      </c>
      <c r="R1148" t="n">
        <v>15.15</v>
      </c>
      <c r="S1148" t="n">
        <v>13.05</v>
      </c>
      <c r="T1148" t="n">
        <v>763.35</v>
      </c>
      <c r="U1148" t="n">
        <v>0.86</v>
      </c>
      <c r="V1148" t="n">
        <v>0.92</v>
      </c>
      <c r="W1148" t="n">
        <v>0.06</v>
      </c>
      <c r="X1148" t="n">
        <v>0.04</v>
      </c>
      <c r="Y1148" t="n">
        <v>1</v>
      </c>
      <c r="Z1148" t="n">
        <v>10</v>
      </c>
    </row>
    <row r="1149">
      <c r="A1149" t="n">
        <v>111</v>
      </c>
      <c r="B1149" t="n">
        <v>145</v>
      </c>
      <c r="C1149" t="inlineStr">
        <is>
          <t xml:space="preserve">CONCLUIDO	</t>
        </is>
      </c>
      <c r="D1149" t="n">
        <v>13.9061</v>
      </c>
      <c r="E1149" t="n">
        <v>7.19</v>
      </c>
      <c r="F1149" t="n">
        <v>4.08</v>
      </c>
      <c r="G1149" t="n">
        <v>81.61</v>
      </c>
      <c r="H1149" t="n">
        <v>1.48</v>
      </c>
      <c r="I1149" t="n">
        <v>3</v>
      </c>
      <c r="J1149" t="n">
        <v>346.96</v>
      </c>
      <c r="K1149" t="n">
        <v>61.2</v>
      </c>
      <c r="L1149" t="n">
        <v>28.75</v>
      </c>
      <c r="M1149" t="n">
        <v>1</v>
      </c>
      <c r="N1149" t="n">
        <v>112.01</v>
      </c>
      <c r="O1149" t="n">
        <v>43026.23</v>
      </c>
      <c r="P1149" t="n">
        <v>64</v>
      </c>
      <c r="Q1149" t="n">
        <v>203.56</v>
      </c>
      <c r="R1149" t="n">
        <v>15.29</v>
      </c>
      <c r="S1149" t="n">
        <v>13.05</v>
      </c>
      <c r="T1149" t="n">
        <v>832.8099999999999</v>
      </c>
      <c r="U1149" t="n">
        <v>0.85</v>
      </c>
      <c r="V1149" t="n">
        <v>0.92</v>
      </c>
      <c r="W1149" t="n">
        <v>0.06</v>
      </c>
      <c r="X1149" t="n">
        <v>0.04</v>
      </c>
      <c r="Y1149" t="n">
        <v>1</v>
      </c>
      <c r="Z1149" t="n">
        <v>10</v>
      </c>
    </row>
    <row r="1150">
      <c r="A1150" t="n">
        <v>112</v>
      </c>
      <c r="B1150" t="n">
        <v>145</v>
      </c>
      <c r="C1150" t="inlineStr">
        <is>
          <t xml:space="preserve">CONCLUIDO	</t>
        </is>
      </c>
      <c r="D1150" t="n">
        <v>13.8996</v>
      </c>
      <c r="E1150" t="n">
        <v>7.19</v>
      </c>
      <c r="F1150" t="n">
        <v>4.08</v>
      </c>
      <c r="G1150" t="n">
        <v>81.67</v>
      </c>
      <c r="H1150" t="n">
        <v>1.49</v>
      </c>
      <c r="I1150" t="n">
        <v>3</v>
      </c>
      <c r="J1150" t="n">
        <v>347.59</v>
      </c>
      <c r="K1150" t="n">
        <v>61.2</v>
      </c>
      <c r="L1150" t="n">
        <v>29</v>
      </c>
      <c r="M1150" t="n">
        <v>1</v>
      </c>
      <c r="N1150" t="n">
        <v>112.39</v>
      </c>
      <c r="O1150" t="n">
        <v>43103.63</v>
      </c>
      <c r="P1150" t="n">
        <v>63.99</v>
      </c>
      <c r="Q1150" t="n">
        <v>203.56</v>
      </c>
      <c r="R1150" t="n">
        <v>15.38</v>
      </c>
      <c r="S1150" t="n">
        <v>13.05</v>
      </c>
      <c r="T1150" t="n">
        <v>879.42</v>
      </c>
      <c r="U1150" t="n">
        <v>0.85</v>
      </c>
      <c r="V1150" t="n">
        <v>0.91</v>
      </c>
      <c r="W1150" t="n">
        <v>0.06</v>
      </c>
      <c r="X1150" t="n">
        <v>0.04</v>
      </c>
      <c r="Y1150" t="n">
        <v>1</v>
      </c>
      <c r="Z1150" t="n">
        <v>10</v>
      </c>
    </row>
    <row r="1151">
      <c r="A1151" t="n">
        <v>113</v>
      </c>
      <c r="B1151" t="n">
        <v>145</v>
      </c>
      <c r="C1151" t="inlineStr">
        <is>
          <t xml:space="preserve">CONCLUIDO	</t>
        </is>
      </c>
      <c r="D1151" t="n">
        <v>13.9082</v>
      </c>
      <c r="E1151" t="n">
        <v>7.19</v>
      </c>
      <c r="F1151" t="n">
        <v>4.08</v>
      </c>
      <c r="G1151" t="n">
        <v>81.58</v>
      </c>
      <c r="H1151" t="n">
        <v>1.5</v>
      </c>
      <c r="I1151" t="n">
        <v>3</v>
      </c>
      <c r="J1151" t="n">
        <v>348.22</v>
      </c>
      <c r="K1151" t="n">
        <v>61.2</v>
      </c>
      <c r="L1151" t="n">
        <v>29.25</v>
      </c>
      <c r="M1151" t="n">
        <v>1</v>
      </c>
      <c r="N1151" t="n">
        <v>112.77</v>
      </c>
      <c r="O1151" t="n">
        <v>43181.22</v>
      </c>
      <c r="P1151" t="n">
        <v>63.85</v>
      </c>
      <c r="Q1151" t="n">
        <v>203.56</v>
      </c>
      <c r="R1151" t="n">
        <v>15.21</v>
      </c>
      <c r="S1151" t="n">
        <v>13.05</v>
      </c>
      <c r="T1151" t="n">
        <v>793.92</v>
      </c>
      <c r="U1151" t="n">
        <v>0.86</v>
      </c>
      <c r="V1151" t="n">
        <v>0.92</v>
      </c>
      <c r="W1151" t="n">
        <v>0.06</v>
      </c>
      <c r="X1151" t="n">
        <v>0.04</v>
      </c>
      <c r="Y1151" t="n">
        <v>1</v>
      </c>
      <c r="Z1151" t="n">
        <v>10</v>
      </c>
    </row>
    <row r="1152">
      <c r="A1152" t="n">
        <v>114</v>
      </c>
      <c r="B1152" t="n">
        <v>145</v>
      </c>
      <c r="C1152" t="inlineStr">
        <is>
          <t xml:space="preserve">CONCLUIDO	</t>
        </is>
      </c>
      <c r="D1152" t="n">
        <v>13.9163</v>
      </c>
      <c r="E1152" t="n">
        <v>7.19</v>
      </c>
      <c r="F1152" t="n">
        <v>4.08</v>
      </c>
      <c r="G1152" t="n">
        <v>81.5</v>
      </c>
      <c r="H1152" t="n">
        <v>1.51</v>
      </c>
      <c r="I1152" t="n">
        <v>3</v>
      </c>
      <c r="J1152" t="n">
        <v>348.85</v>
      </c>
      <c r="K1152" t="n">
        <v>61.2</v>
      </c>
      <c r="L1152" t="n">
        <v>29.5</v>
      </c>
      <c r="M1152" t="n">
        <v>1</v>
      </c>
      <c r="N1152" t="n">
        <v>113.15</v>
      </c>
      <c r="O1152" t="n">
        <v>43259.02</v>
      </c>
      <c r="P1152" t="n">
        <v>63.65</v>
      </c>
      <c r="Q1152" t="n">
        <v>203.56</v>
      </c>
      <c r="R1152" t="n">
        <v>15.07</v>
      </c>
      <c r="S1152" t="n">
        <v>13.05</v>
      </c>
      <c r="T1152" t="n">
        <v>726.15</v>
      </c>
      <c r="U1152" t="n">
        <v>0.87</v>
      </c>
      <c r="V1152" t="n">
        <v>0.92</v>
      </c>
      <c r="W1152" t="n">
        <v>0.06</v>
      </c>
      <c r="X1152" t="n">
        <v>0.03</v>
      </c>
      <c r="Y1152" t="n">
        <v>1</v>
      </c>
      <c r="Z1152" t="n">
        <v>10</v>
      </c>
    </row>
    <row r="1153">
      <c r="A1153" t="n">
        <v>115</v>
      </c>
      <c r="B1153" t="n">
        <v>145</v>
      </c>
      <c r="C1153" t="inlineStr">
        <is>
          <t xml:space="preserve">CONCLUIDO	</t>
        </is>
      </c>
      <c r="D1153" t="n">
        <v>13.9173</v>
      </c>
      <c r="E1153" t="n">
        <v>7.19</v>
      </c>
      <c r="F1153" t="n">
        <v>4.07</v>
      </c>
      <c r="G1153" t="n">
        <v>81.48999999999999</v>
      </c>
      <c r="H1153" t="n">
        <v>1.52</v>
      </c>
      <c r="I1153" t="n">
        <v>3</v>
      </c>
      <c r="J1153" t="n">
        <v>349.48</v>
      </c>
      <c r="K1153" t="n">
        <v>61.2</v>
      </c>
      <c r="L1153" t="n">
        <v>29.75</v>
      </c>
      <c r="M1153" t="n">
        <v>0</v>
      </c>
      <c r="N1153" t="n">
        <v>113.53</v>
      </c>
      <c r="O1153" t="n">
        <v>43337.02</v>
      </c>
      <c r="P1153" t="n">
        <v>63.52</v>
      </c>
      <c r="Q1153" t="n">
        <v>203.56</v>
      </c>
      <c r="R1153" t="n">
        <v>15</v>
      </c>
      <c r="S1153" t="n">
        <v>13.05</v>
      </c>
      <c r="T1153" t="n">
        <v>688.67</v>
      </c>
      <c r="U1153" t="n">
        <v>0.87</v>
      </c>
      <c r="V1153" t="n">
        <v>0.92</v>
      </c>
      <c r="W1153" t="n">
        <v>0.06</v>
      </c>
      <c r="X1153" t="n">
        <v>0.03</v>
      </c>
      <c r="Y1153" t="n">
        <v>1</v>
      </c>
      <c r="Z1153" t="n">
        <v>10</v>
      </c>
    </row>
    <row r="1154">
      <c r="A1154" t="n">
        <v>0</v>
      </c>
      <c r="B1154" t="n">
        <v>65</v>
      </c>
      <c r="C1154" t="inlineStr">
        <is>
          <t xml:space="preserve">CONCLUIDO	</t>
        </is>
      </c>
      <c r="D1154" t="n">
        <v>12.4887</v>
      </c>
      <c r="E1154" t="n">
        <v>8.01</v>
      </c>
      <c r="F1154" t="n">
        <v>4.79</v>
      </c>
      <c r="G1154" t="n">
        <v>7.57</v>
      </c>
      <c r="H1154" t="n">
        <v>0.13</v>
      </c>
      <c r="I1154" t="n">
        <v>38</v>
      </c>
      <c r="J1154" t="n">
        <v>133.21</v>
      </c>
      <c r="K1154" t="n">
        <v>46.47</v>
      </c>
      <c r="L1154" t="n">
        <v>1</v>
      </c>
      <c r="M1154" t="n">
        <v>36</v>
      </c>
      <c r="N1154" t="n">
        <v>20.75</v>
      </c>
      <c r="O1154" t="n">
        <v>16663.42</v>
      </c>
      <c r="P1154" t="n">
        <v>51.3</v>
      </c>
      <c r="Q1154" t="n">
        <v>203.64</v>
      </c>
      <c r="R1154" t="n">
        <v>37.5</v>
      </c>
      <c r="S1154" t="n">
        <v>13.05</v>
      </c>
      <c r="T1154" t="n">
        <v>11763.43</v>
      </c>
      <c r="U1154" t="n">
        <v>0.35</v>
      </c>
      <c r="V1154" t="n">
        <v>0.78</v>
      </c>
      <c r="W1154" t="n">
        <v>0.11</v>
      </c>
      <c r="X1154" t="n">
        <v>0.75</v>
      </c>
      <c r="Y1154" t="n">
        <v>1</v>
      </c>
      <c r="Z1154" t="n">
        <v>10</v>
      </c>
    </row>
    <row r="1155">
      <c r="A1155" t="n">
        <v>1</v>
      </c>
      <c r="B1155" t="n">
        <v>65</v>
      </c>
      <c r="C1155" t="inlineStr">
        <is>
          <t xml:space="preserve">CONCLUIDO	</t>
        </is>
      </c>
      <c r="D1155" t="n">
        <v>13.109</v>
      </c>
      <c r="E1155" t="n">
        <v>7.63</v>
      </c>
      <c r="F1155" t="n">
        <v>4.63</v>
      </c>
      <c r="G1155" t="n">
        <v>9.26</v>
      </c>
      <c r="H1155" t="n">
        <v>0.17</v>
      </c>
      <c r="I1155" t="n">
        <v>30</v>
      </c>
      <c r="J1155" t="n">
        <v>133.55</v>
      </c>
      <c r="K1155" t="n">
        <v>46.47</v>
      </c>
      <c r="L1155" t="n">
        <v>1.25</v>
      </c>
      <c r="M1155" t="n">
        <v>28</v>
      </c>
      <c r="N1155" t="n">
        <v>20.83</v>
      </c>
      <c r="O1155" t="n">
        <v>16704.7</v>
      </c>
      <c r="P1155" t="n">
        <v>49.2</v>
      </c>
      <c r="Q1155" t="n">
        <v>203.6</v>
      </c>
      <c r="R1155" t="n">
        <v>32.37</v>
      </c>
      <c r="S1155" t="n">
        <v>13.05</v>
      </c>
      <c r="T1155" t="n">
        <v>9237.77</v>
      </c>
      <c r="U1155" t="n">
        <v>0.4</v>
      </c>
      <c r="V1155" t="n">
        <v>0.8100000000000001</v>
      </c>
      <c r="W1155" t="n">
        <v>0.1</v>
      </c>
      <c r="X1155" t="n">
        <v>0.59</v>
      </c>
      <c r="Y1155" t="n">
        <v>1</v>
      </c>
      <c r="Z1155" t="n">
        <v>10</v>
      </c>
    </row>
    <row r="1156">
      <c r="A1156" t="n">
        <v>2</v>
      </c>
      <c r="B1156" t="n">
        <v>65</v>
      </c>
      <c r="C1156" t="inlineStr">
        <is>
          <t xml:space="preserve">CONCLUIDO	</t>
        </is>
      </c>
      <c r="D1156" t="n">
        <v>13.6281</v>
      </c>
      <c r="E1156" t="n">
        <v>7.34</v>
      </c>
      <c r="F1156" t="n">
        <v>4.5</v>
      </c>
      <c r="G1156" t="n">
        <v>11.26</v>
      </c>
      <c r="H1156" t="n">
        <v>0.2</v>
      </c>
      <c r="I1156" t="n">
        <v>24</v>
      </c>
      <c r="J1156" t="n">
        <v>133.88</v>
      </c>
      <c r="K1156" t="n">
        <v>46.47</v>
      </c>
      <c r="L1156" t="n">
        <v>1.5</v>
      </c>
      <c r="M1156" t="n">
        <v>22</v>
      </c>
      <c r="N1156" t="n">
        <v>20.91</v>
      </c>
      <c r="O1156" t="n">
        <v>16746.01</v>
      </c>
      <c r="P1156" t="n">
        <v>47.58</v>
      </c>
      <c r="Q1156" t="n">
        <v>203.56</v>
      </c>
      <c r="R1156" t="n">
        <v>28.49</v>
      </c>
      <c r="S1156" t="n">
        <v>13.05</v>
      </c>
      <c r="T1156" t="n">
        <v>7331.75</v>
      </c>
      <c r="U1156" t="n">
        <v>0.46</v>
      </c>
      <c r="V1156" t="n">
        <v>0.83</v>
      </c>
      <c r="W1156" t="n">
        <v>0.09</v>
      </c>
      <c r="X1156" t="n">
        <v>0.46</v>
      </c>
      <c r="Y1156" t="n">
        <v>1</v>
      </c>
      <c r="Z1156" t="n">
        <v>10</v>
      </c>
    </row>
    <row r="1157">
      <c r="A1157" t="n">
        <v>3</v>
      </c>
      <c r="B1157" t="n">
        <v>65</v>
      </c>
      <c r="C1157" t="inlineStr">
        <is>
          <t xml:space="preserve">CONCLUIDO	</t>
        </is>
      </c>
      <c r="D1157" t="n">
        <v>14.0324</v>
      </c>
      <c r="E1157" t="n">
        <v>7.13</v>
      </c>
      <c r="F1157" t="n">
        <v>4.4</v>
      </c>
      <c r="G1157" t="n">
        <v>13.21</v>
      </c>
      <c r="H1157" t="n">
        <v>0.23</v>
      </c>
      <c r="I1157" t="n">
        <v>20</v>
      </c>
      <c r="J1157" t="n">
        <v>134.22</v>
      </c>
      <c r="K1157" t="n">
        <v>46.47</v>
      </c>
      <c r="L1157" t="n">
        <v>1.75</v>
      </c>
      <c r="M1157" t="n">
        <v>18</v>
      </c>
      <c r="N1157" t="n">
        <v>21</v>
      </c>
      <c r="O1157" t="n">
        <v>16787.35</v>
      </c>
      <c r="P1157" t="n">
        <v>46.15</v>
      </c>
      <c r="Q1157" t="n">
        <v>203.56</v>
      </c>
      <c r="R1157" t="n">
        <v>25.05</v>
      </c>
      <c r="S1157" t="n">
        <v>13.05</v>
      </c>
      <c r="T1157" t="n">
        <v>5632.43</v>
      </c>
      <c r="U1157" t="n">
        <v>0.52</v>
      </c>
      <c r="V1157" t="n">
        <v>0.85</v>
      </c>
      <c r="W1157" t="n">
        <v>0.09</v>
      </c>
      <c r="X1157" t="n">
        <v>0.36</v>
      </c>
      <c r="Y1157" t="n">
        <v>1</v>
      </c>
      <c r="Z1157" t="n">
        <v>10</v>
      </c>
    </row>
    <row r="1158">
      <c r="A1158" t="n">
        <v>4</v>
      </c>
      <c r="B1158" t="n">
        <v>65</v>
      </c>
      <c r="C1158" t="inlineStr">
        <is>
          <t xml:space="preserve">CONCLUIDO	</t>
        </is>
      </c>
      <c r="D1158" t="n">
        <v>14.0592</v>
      </c>
      <c r="E1158" t="n">
        <v>7.11</v>
      </c>
      <c r="F1158" t="n">
        <v>4.44</v>
      </c>
      <c r="G1158" t="n">
        <v>14.81</v>
      </c>
      <c r="H1158" t="n">
        <v>0.26</v>
      </c>
      <c r="I1158" t="n">
        <v>18</v>
      </c>
      <c r="J1158" t="n">
        <v>134.55</v>
      </c>
      <c r="K1158" t="n">
        <v>46.47</v>
      </c>
      <c r="L1158" t="n">
        <v>2</v>
      </c>
      <c r="M1158" t="n">
        <v>16</v>
      </c>
      <c r="N1158" t="n">
        <v>21.09</v>
      </c>
      <c r="O1158" t="n">
        <v>16828.84</v>
      </c>
      <c r="P1158" t="n">
        <v>46.33</v>
      </c>
      <c r="Q1158" t="n">
        <v>203.6</v>
      </c>
      <c r="R1158" t="n">
        <v>27.24</v>
      </c>
      <c r="S1158" t="n">
        <v>13.05</v>
      </c>
      <c r="T1158" t="n">
        <v>6736.93</v>
      </c>
      <c r="U1158" t="n">
        <v>0.48</v>
      </c>
      <c r="V1158" t="n">
        <v>0.84</v>
      </c>
      <c r="W1158" t="n">
        <v>0.07000000000000001</v>
      </c>
      <c r="X1158" t="n">
        <v>0.4</v>
      </c>
      <c r="Y1158" t="n">
        <v>1</v>
      </c>
      <c r="Z1158" t="n">
        <v>10</v>
      </c>
    </row>
    <row r="1159">
      <c r="A1159" t="n">
        <v>5</v>
      </c>
      <c r="B1159" t="n">
        <v>65</v>
      </c>
      <c r="C1159" t="inlineStr">
        <is>
          <t xml:space="preserve">CONCLUIDO	</t>
        </is>
      </c>
      <c r="D1159" t="n">
        <v>14.3403</v>
      </c>
      <c r="E1159" t="n">
        <v>6.97</v>
      </c>
      <c r="F1159" t="n">
        <v>4.36</v>
      </c>
      <c r="G1159" t="n">
        <v>16.34</v>
      </c>
      <c r="H1159" t="n">
        <v>0.29</v>
      </c>
      <c r="I1159" t="n">
        <v>16</v>
      </c>
      <c r="J1159" t="n">
        <v>134.89</v>
      </c>
      <c r="K1159" t="n">
        <v>46.47</v>
      </c>
      <c r="L1159" t="n">
        <v>2.25</v>
      </c>
      <c r="M1159" t="n">
        <v>14</v>
      </c>
      <c r="N1159" t="n">
        <v>21.17</v>
      </c>
      <c r="O1159" t="n">
        <v>16870.25</v>
      </c>
      <c r="P1159" t="n">
        <v>45.08</v>
      </c>
      <c r="Q1159" t="n">
        <v>203.57</v>
      </c>
      <c r="R1159" t="n">
        <v>24.05</v>
      </c>
      <c r="S1159" t="n">
        <v>13.05</v>
      </c>
      <c r="T1159" t="n">
        <v>5149.82</v>
      </c>
      <c r="U1159" t="n">
        <v>0.54</v>
      </c>
      <c r="V1159" t="n">
        <v>0.86</v>
      </c>
      <c r="W1159" t="n">
        <v>0.08</v>
      </c>
      <c r="X1159" t="n">
        <v>0.32</v>
      </c>
      <c r="Y1159" t="n">
        <v>1</v>
      </c>
      <c r="Z1159" t="n">
        <v>10</v>
      </c>
    </row>
    <row r="1160">
      <c r="A1160" t="n">
        <v>6</v>
      </c>
      <c r="B1160" t="n">
        <v>65</v>
      </c>
      <c r="C1160" t="inlineStr">
        <is>
          <t xml:space="preserve">CONCLUIDO	</t>
        </is>
      </c>
      <c r="D1160" t="n">
        <v>14.5637</v>
      </c>
      <c r="E1160" t="n">
        <v>6.87</v>
      </c>
      <c r="F1160" t="n">
        <v>4.3</v>
      </c>
      <c r="G1160" t="n">
        <v>18.45</v>
      </c>
      <c r="H1160" t="n">
        <v>0.33</v>
      </c>
      <c r="I1160" t="n">
        <v>14</v>
      </c>
      <c r="J1160" t="n">
        <v>135.22</v>
      </c>
      <c r="K1160" t="n">
        <v>46.47</v>
      </c>
      <c r="L1160" t="n">
        <v>2.5</v>
      </c>
      <c r="M1160" t="n">
        <v>12</v>
      </c>
      <c r="N1160" t="n">
        <v>21.26</v>
      </c>
      <c r="O1160" t="n">
        <v>16911.68</v>
      </c>
      <c r="P1160" t="n">
        <v>44.18</v>
      </c>
      <c r="Q1160" t="n">
        <v>203.57</v>
      </c>
      <c r="R1160" t="n">
        <v>22.29</v>
      </c>
      <c r="S1160" t="n">
        <v>13.05</v>
      </c>
      <c r="T1160" t="n">
        <v>4280.83</v>
      </c>
      <c r="U1160" t="n">
        <v>0.59</v>
      </c>
      <c r="V1160" t="n">
        <v>0.87</v>
      </c>
      <c r="W1160" t="n">
        <v>0.08</v>
      </c>
      <c r="X1160" t="n">
        <v>0.26</v>
      </c>
      <c r="Y1160" t="n">
        <v>1</v>
      </c>
      <c r="Z1160" t="n">
        <v>10</v>
      </c>
    </row>
    <row r="1161">
      <c r="A1161" t="n">
        <v>7</v>
      </c>
      <c r="B1161" t="n">
        <v>65</v>
      </c>
      <c r="C1161" t="inlineStr">
        <is>
          <t xml:space="preserve">CONCLUIDO	</t>
        </is>
      </c>
      <c r="D1161" t="n">
        <v>14.6526</v>
      </c>
      <c r="E1161" t="n">
        <v>6.82</v>
      </c>
      <c r="F1161" t="n">
        <v>4.29</v>
      </c>
      <c r="G1161" t="n">
        <v>19.8</v>
      </c>
      <c r="H1161" t="n">
        <v>0.36</v>
      </c>
      <c r="I1161" t="n">
        <v>13</v>
      </c>
      <c r="J1161" t="n">
        <v>135.56</v>
      </c>
      <c r="K1161" t="n">
        <v>46.47</v>
      </c>
      <c r="L1161" t="n">
        <v>2.75</v>
      </c>
      <c r="M1161" t="n">
        <v>11</v>
      </c>
      <c r="N1161" t="n">
        <v>21.34</v>
      </c>
      <c r="O1161" t="n">
        <v>16953.14</v>
      </c>
      <c r="P1161" t="n">
        <v>43.77</v>
      </c>
      <c r="Q1161" t="n">
        <v>203.56</v>
      </c>
      <c r="R1161" t="n">
        <v>21.85</v>
      </c>
      <c r="S1161" t="n">
        <v>13.05</v>
      </c>
      <c r="T1161" t="n">
        <v>4063.66</v>
      </c>
      <c r="U1161" t="n">
        <v>0.6</v>
      </c>
      <c r="V1161" t="n">
        <v>0.87</v>
      </c>
      <c r="W1161" t="n">
        <v>0.08</v>
      </c>
      <c r="X1161" t="n">
        <v>0.25</v>
      </c>
      <c r="Y1161" t="n">
        <v>1</v>
      </c>
      <c r="Z1161" t="n">
        <v>10</v>
      </c>
    </row>
    <row r="1162">
      <c r="A1162" t="n">
        <v>8</v>
      </c>
      <c r="B1162" t="n">
        <v>65</v>
      </c>
      <c r="C1162" t="inlineStr">
        <is>
          <t xml:space="preserve">CONCLUIDO	</t>
        </is>
      </c>
      <c r="D1162" t="n">
        <v>14.7723</v>
      </c>
      <c r="E1162" t="n">
        <v>6.77</v>
      </c>
      <c r="F1162" t="n">
        <v>4.26</v>
      </c>
      <c r="G1162" t="n">
        <v>21.31</v>
      </c>
      <c r="H1162" t="n">
        <v>0.39</v>
      </c>
      <c r="I1162" t="n">
        <v>12</v>
      </c>
      <c r="J1162" t="n">
        <v>135.9</v>
      </c>
      <c r="K1162" t="n">
        <v>46.47</v>
      </c>
      <c r="L1162" t="n">
        <v>3</v>
      </c>
      <c r="M1162" t="n">
        <v>10</v>
      </c>
      <c r="N1162" t="n">
        <v>21.43</v>
      </c>
      <c r="O1162" t="n">
        <v>16994.64</v>
      </c>
      <c r="P1162" t="n">
        <v>43.15</v>
      </c>
      <c r="Q1162" t="n">
        <v>203.61</v>
      </c>
      <c r="R1162" t="n">
        <v>20.97</v>
      </c>
      <c r="S1162" t="n">
        <v>13.05</v>
      </c>
      <c r="T1162" t="n">
        <v>3628.44</v>
      </c>
      <c r="U1162" t="n">
        <v>0.62</v>
      </c>
      <c r="V1162" t="n">
        <v>0.88</v>
      </c>
      <c r="W1162" t="n">
        <v>0.07000000000000001</v>
      </c>
      <c r="X1162" t="n">
        <v>0.22</v>
      </c>
      <c r="Y1162" t="n">
        <v>1</v>
      </c>
      <c r="Z1162" t="n">
        <v>10</v>
      </c>
    </row>
    <row r="1163">
      <c r="A1163" t="n">
        <v>9</v>
      </c>
      <c r="B1163" t="n">
        <v>65</v>
      </c>
      <c r="C1163" t="inlineStr">
        <is>
          <t xml:space="preserve">CONCLUIDO	</t>
        </is>
      </c>
      <c r="D1163" t="n">
        <v>14.8791</v>
      </c>
      <c r="E1163" t="n">
        <v>6.72</v>
      </c>
      <c r="F1163" t="n">
        <v>4.24</v>
      </c>
      <c r="G1163" t="n">
        <v>23.13</v>
      </c>
      <c r="H1163" t="n">
        <v>0.42</v>
      </c>
      <c r="I1163" t="n">
        <v>11</v>
      </c>
      <c r="J1163" t="n">
        <v>136.23</v>
      </c>
      <c r="K1163" t="n">
        <v>46.47</v>
      </c>
      <c r="L1163" t="n">
        <v>3.25</v>
      </c>
      <c r="M1163" t="n">
        <v>9</v>
      </c>
      <c r="N1163" t="n">
        <v>21.52</v>
      </c>
      <c r="O1163" t="n">
        <v>17036.16</v>
      </c>
      <c r="P1163" t="n">
        <v>42.82</v>
      </c>
      <c r="Q1163" t="n">
        <v>203.56</v>
      </c>
      <c r="R1163" t="n">
        <v>20.27</v>
      </c>
      <c r="S1163" t="n">
        <v>13.05</v>
      </c>
      <c r="T1163" t="n">
        <v>3287.48</v>
      </c>
      <c r="U1163" t="n">
        <v>0.64</v>
      </c>
      <c r="V1163" t="n">
        <v>0.88</v>
      </c>
      <c r="W1163" t="n">
        <v>0.07000000000000001</v>
      </c>
      <c r="X1163" t="n">
        <v>0.2</v>
      </c>
      <c r="Y1163" t="n">
        <v>1</v>
      </c>
      <c r="Z1163" t="n">
        <v>10</v>
      </c>
    </row>
    <row r="1164">
      <c r="A1164" t="n">
        <v>10</v>
      </c>
      <c r="B1164" t="n">
        <v>65</v>
      </c>
      <c r="C1164" t="inlineStr">
        <is>
          <t xml:space="preserve">CONCLUIDO	</t>
        </is>
      </c>
      <c r="D1164" t="n">
        <v>15.0754</v>
      </c>
      <c r="E1164" t="n">
        <v>6.63</v>
      </c>
      <c r="F1164" t="n">
        <v>4.18</v>
      </c>
      <c r="G1164" t="n">
        <v>25.08</v>
      </c>
      <c r="H1164" t="n">
        <v>0.45</v>
      </c>
      <c r="I1164" t="n">
        <v>10</v>
      </c>
      <c r="J1164" t="n">
        <v>136.57</v>
      </c>
      <c r="K1164" t="n">
        <v>46.47</v>
      </c>
      <c r="L1164" t="n">
        <v>3.5</v>
      </c>
      <c r="M1164" t="n">
        <v>8</v>
      </c>
      <c r="N1164" t="n">
        <v>21.6</v>
      </c>
      <c r="O1164" t="n">
        <v>17077.72</v>
      </c>
      <c r="P1164" t="n">
        <v>41.72</v>
      </c>
      <c r="Q1164" t="n">
        <v>203.57</v>
      </c>
      <c r="R1164" t="n">
        <v>18.36</v>
      </c>
      <c r="S1164" t="n">
        <v>13.05</v>
      </c>
      <c r="T1164" t="n">
        <v>2333.14</v>
      </c>
      <c r="U1164" t="n">
        <v>0.71</v>
      </c>
      <c r="V1164" t="n">
        <v>0.89</v>
      </c>
      <c r="W1164" t="n">
        <v>0.07000000000000001</v>
      </c>
      <c r="X1164" t="n">
        <v>0.14</v>
      </c>
      <c r="Y1164" t="n">
        <v>1</v>
      </c>
      <c r="Z1164" t="n">
        <v>10</v>
      </c>
    </row>
    <row r="1165">
      <c r="A1165" t="n">
        <v>11</v>
      </c>
      <c r="B1165" t="n">
        <v>65</v>
      </c>
      <c r="C1165" t="inlineStr">
        <is>
          <t xml:space="preserve">CONCLUIDO	</t>
        </is>
      </c>
      <c r="D1165" t="n">
        <v>15.0975</v>
      </c>
      <c r="E1165" t="n">
        <v>6.62</v>
      </c>
      <c r="F1165" t="n">
        <v>4.2</v>
      </c>
      <c r="G1165" t="n">
        <v>27.99</v>
      </c>
      <c r="H1165" t="n">
        <v>0.48</v>
      </c>
      <c r="I1165" t="n">
        <v>9</v>
      </c>
      <c r="J1165" t="n">
        <v>136.91</v>
      </c>
      <c r="K1165" t="n">
        <v>46.47</v>
      </c>
      <c r="L1165" t="n">
        <v>3.75</v>
      </c>
      <c r="M1165" t="n">
        <v>7</v>
      </c>
      <c r="N1165" t="n">
        <v>21.69</v>
      </c>
      <c r="O1165" t="n">
        <v>17119.3</v>
      </c>
      <c r="P1165" t="n">
        <v>41.49</v>
      </c>
      <c r="Q1165" t="n">
        <v>203.56</v>
      </c>
      <c r="R1165" t="n">
        <v>19.02</v>
      </c>
      <c r="S1165" t="n">
        <v>13.05</v>
      </c>
      <c r="T1165" t="n">
        <v>2667.78</v>
      </c>
      <c r="U1165" t="n">
        <v>0.6899999999999999</v>
      </c>
      <c r="V1165" t="n">
        <v>0.89</v>
      </c>
      <c r="W1165" t="n">
        <v>0.07000000000000001</v>
      </c>
      <c r="X1165" t="n">
        <v>0.16</v>
      </c>
      <c r="Y1165" t="n">
        <v>1</v>
      </c>
      <c r="Z1165" t="n">
        <v>10</v>
      </c>
    </row>
    <row r="1166">
      <c r="A1166" t="n">
        <v>12</v>
      </c>
      <c r="B1166" t="n">
        <v>65</v>
      </c>
      <c r="C1166" t="inlineStr">
        <is>
          <t xml:space="preserve">CONCLUIDO	</t>
        </is>
      </c>
      <c r="D1166" t="n">
        <v>15.0912</v>
      </c>
      <c r="E1166" t="n">
        <v>6.63</v>
      </c>
      <c r="F1166" t="n">
        <v>4.2</v>
      </c>
      <c r="G1166" t="n">
        <v>28.01</v>
      </c>
      <c r="H1166" t="n">
        <v>0.52</v>
      </c>
      <c r="I1166" t="n">
        <v>9</v>
      </c>
      <c r="J1166" t="n">
        <v>137.25</v>
      </c>
      <c r="K1166" t="n">
        <v>46.47</v>
      </c>
      <c r="L1166" t="n">
        <v>4</v>
      </c>
      <c r="M1166" t="n">
        <v>7</v>
      </c>
      <c r="N1166" t="n">
        <v>21.78</v>
      </c>
      <c r="O1166" t="n">
        <v>17160.92</v>
      </c>
      <c r="P1166" t="n">
        <v>41.39</v>
      </c>
      <c r="Q1166" t="n">
        <v>203.56</v>
      </c>
      <c r="R1166" t="n">
        <v>19.05</v>
      </c>
      <c r="S1166" t="n">
        <v>13.05</v>
      </c>
      <c r="T1166" t="n">
        <v>2683.74</v>
      </c>
      <c r="U1166" t="n">
        <v>0.6899999999999999</v>
      </c>
      <c r="V1166" t="n">
        <v>0.89</v>
      </c>
      <c r="W1166" t="n">
        <v>0.07000000000000001</v>
      </c>
      <c r="X1166" t="n">
        <v>0.16</v>
      </c>
      <c r="Y1166" t="n">
        <v>1</v>
      </c>
      <c r="Z1166" t="n">
        <v>10</v>
      </c>
    </row>
    <row r="1167">
      <c r="A1167" t="n">
        <v>13</v>
      </c>
      <c r="B1167" t="n">
        <v>65</v>
      </c>
      <c r="C1167" t="inlineStr">
        <is>
          <t xml:space="preserve">CONCLUIDO	</t>
        </is>
      </c>
      <c r="D1167" t="n">
        <v>15.1924</v>
      </c>
      <c r="E1167" t="n">
        <v>6.58</v>
      </c>
      <c r="F1167" t="n">
        <v>4.18</v>
      </c>
      <c r="G1167" t="n">
        <v>31.38</v>
      </c>
      <c r="H1167" t="n">
        <v>0.55</v>
      </c>
      <c r="I1167" t="n">
        <v>8</v>
      </c>
      <c r="J1167" t="n">
        <v>137.58</v>
      </c>
      <c r="K1167" t="n">
        <v>46.47</v>
      </c>
      <c r="L1167" t="n">
        <v>4.25</v>
      </c>
      <c r="M1167" t="n">
        <v>6</v>
      </c>
      <c r="N1167" t="n">
        <v>21.87</v>
      </c>
      <c r="O1167" t="n">
        <v>17202.57</v>
      </c>
      <c r="P1167" t="n">
        <v>40.83</v>
      </c>
      <c r="Q1167" t="n">
        <v>203.56</v>
      </c>
      <c r="R1167" t="n">
        <v>18.54</v>
      </c>
      <c r="S1167" t="n">
        <v>13.05</v>
      </c>
      <c r="T1167" t="n">
        <v>2436.37</v>
      </c>
      <c r="U1167" t="n">
        <v>0.7</v>
      </c>
      <c r="V1167" t="n">
        <v>0.89</v>
      </c>
      <c r="W1167" t="n">
        <v>0.07000000000000001</v>
      </c>
      <c r="X1167" t="n">
        <v>0.14</v>
      </c>
      <c r="Y1167" t="n">
        <v>1</v>
      </c>
      <c r="Z1167" t="n">
        <v>10</v>
      </c>
    </row>
    <row r="1168">
      <c r="A1168" t="n">
        <v>14</v>
      </c>
      <c r="B1168" t="n">
        <v>65</v>
      </c>
      <c r="C1168" t="inlineStr">
        <is>
          <t xml:space="preserve">CONCLUIDO	</t>
        </is>
      </c>
      <c r="D1168" t="n">
        <v>15.2033</v>
      </c>
      <c r="E1168" t="n">
        <v>6.58</v>
      </c>
      <c r="F1168" t="n">
        <v>4.18</v>
      </c>
      <c r="G1168" t="n">
        <v>31.35</v>
      </c>
      <c r="H1168" t="n">
        <v>0.58</v>
      </c>
      <c r="I1168" t="n">
        <v>8</v>
      </c>
      <c r="J1168" t="n">
        <v>137.92</v>
      </c>
      <c r="K1168" t="n">
        <v>46.47</v>
      </c>
      <c r="L1168" t="n">
        <v>4.5</v>
      </c>
      <c r="M1168" t="n">
        <v>6</v>
      </c>
      <c r="N1168" t="n">
        <v>21.95</v>
      </c>
      <c r="O1168" t="n">
        <v>17244.24</v>
      </c>
      <c r="P1168" t="n">
        <v>40.4</v>
      </c>
      <c r="Q1168" t="n">
        <v>203.56</v>
      </c>
      <c r="R1168" t="n">
        <v>18.35</v>
      </c>
      <c r="S1168" t="n">
        <v>13.05</v>
      </c>
      <c r="T1168" t="n">
        <v>2337.55</v>
      </c>
      <c r="U1168" t="n">
        <v>0.71</v>
      </c>
      <c r="V1168" t="n">
        <v>0.89</v>
      </c>
      <c r="W1168" t="n">
        <v>0.07000000000000001</v>
      </c>
      <c r="X1168" t="n">
        <v>0.14</v>
      </c>
      <c r="Y1168" t="n">
        <v>1</v>
      </c>
      <c r="Z1168" t="n">
        <v>10</v>
      </c>
    </row>
    <row r="1169">
      <c r="A1169" t="n">
        <v>15</v>
      </c>
      <c r="B1169" t="n">
        <v>65</v>
      </c>
      <c r="C1169" t="inlineStr">
        <is>
          <t xml:space="preserve">CONCLUIDO	</t>
        </is>
      </c>
      <c r="D1169" t="n">
        <v>15.3342</v>
      </c>
      <c r="E1169" t="n">
        <v>6.52</v>
      </c>
      <c r="F1169" t="n">
        <v>4.15</v>
      </c>
      <c r="G1169" t="n">
        <v>35.58</v>
      </c>
      <c r="H1169" t="n">
        <v>0.61</v>
      </c>
      <c r="I1169" t="n">
        <v>7</v>
      </c>
      <c r="J1169" t="n">
        <v>138.26</v>
      </c>
      <c r="K1169" t="n">
        <v>46.47</v>
      </c>
      <c r="L1169" t="n">
        <v>4.75</v>
      </c>
      <c r="M1169" t="n">
        <v>5</v>
      </c>
      <c r="N1169" t="n">
        <v>22.04</v>
      </c>
      <c r="O1169" t="n">
        <v>17285.95</v>
      </c>
      <c r="P1169" t="n">
        <v>39.63</v>
      </c>
      <c r="Q1169" t="n">
        <v>203.56</v>
      </c>
      <c r="R1169" t="n">
        <v>17.33</v>
      </c>
      <c r="S1169" t="n">
        <v>13.05</v>
      </c>
      <c r="T1169" t="n">
        <v>1833.7</v>
      </c>
      <c r="U1169" t="n">
        <v>0.75</v>
      </c>
      <c r="V1169" t="n">
        <v>0.9</v>
      </c>
      <c r="W1169" t="n">
        <v>0.07000000000000001</v>
      </c>
      <c r="X1169" t="n">
        <v>0.11</v>
      </c>
      <c r="Y1169" t="n">
        <v>1</v>
      </c>
      <c r="Z1169" t="n">
        <v>10</v>
      </c>
    </row>
    <row r="1170">
      <c r="A1170" t="n">
        <v>16</v>
      </c>
      <c r="B1170" t="n">
        <v>65</v>
      </c>
      <c r="C1170" t="inlineStr">
        <is>
          <t xml:space="preserve">CONCLUIDO	</t>
        </is>
      </c>
      <c r="D1170" t="n">
        <v>15.3368</v>
      </c>
      <c r="E1170" t="n">
        <v>6.52</v>
      </c>
      <c r="F1170" t="n">
        <v>4.15</v>
      </c>
      <c r="G1170" t="n">
        <v>35.57</v>
      </c>
      <c r="H1170" t="n">
        <v>0.64</v>
      </c>
      <c r="I1170" t="n">
        <v>7</v>
      </c>
      <c r="J1170" t="n">
        <v>138.6</v>
      </c>
      <c r="K1170" t="n">
        <v>46.47</v>
      </c>
      <c r="L1170" t="n">
        <v>5</v>
      </c>
      <c r="M1170" t="n">
        <v>5</v>
      </c>
      <c r="N1170" t="n">
        <v>22.13</v>
      </c>
      <c r="O1170" t="n">
        <v>17327.69</v>
      </c>
      <c r="P1170" t="n">
        <v>39.44</v>
      </c>
      <c r="Q1170" t="n">
        <v>203.6</v>
      </c>
      <c r="R1170" t="n">
        <v>17.45</v>
      </c>
      <c r="S1170" t="n">
        <v>13.05</v>
      </c>
      <c r="T1170" t="n">
        <v>1895.29</v>
      </c>
      <c r="U1170" t="n">
        <v>0.75</v>
      </c>
      <c r="V1170" t="n">
        <v>0.9</v>
      </c>
      <c r="W1170" t="n">
        <v>0.06</v>
      </c>
      <c r="X1170" t="n">
        <v>0.11</v>
      </c>
      <c r="Y1170" t="n">
        <v>1</v>
      </c>
      <c r="Z1170" t="n">
        <v>10</v>
      </c>
    </row>
    <row r="1171">
      <c r="A1171" t="n">
        <v>17</v>
      </c>
      <c r="B1171" t="n">
        <v>65</v>
      </c>
      <c r="C1171" t="inlineStr">
        <is>
          <t xml:space="preserve">CONCLUIDO	</t>
        </is>
      </c>
      <c r="D1171" t="n">
        <v>15.3126</v>
      </c>
      <c r="E1171" t="n">
        <v>6.53</v>
      </c>
      <c r="F1171" t="n">
        <v>4.16</v>
      </c>
      <c r="G1171" t="n">
        <v>35.65</v>
      </c>
      <c r="H1171" t="n">
        <v>0.67</v>
      </c>
      <c r="I1171" t="n">
        <v>7</v>
      </c>
      <c r="J1171" t="n">
        <v>138.94</v>
      </c>
      <c r="K1171" t="n">
        <v>46.47</v>
      </c>
      <c r="L1171" t="n">
        <v>5.25</v>
      </c>
      <c r="M1171" t="n">
        <v>5</v>
      </c>
      <c r="N1171" t="n">
        <v>22.22</v>
      </c>
      <c r="O1171" t="n">
        <v>17369.47</v>
      </c>
      <c r="P1171" t="n">
        <v>39.19</v>
      </c>
      <c r="Q1171" t="n">
        <v>203.56</v>
      </c>
      <c r="R1171" t="n">
        <v>17.72</v>
      </c>
      <c r="S1171" t="n">
        <v>13.05</v>
      </c>
      <c r="T1171" t="n">
        <v>2030.94</v>
      </c>
      <c r="U1171" t="n">
        <v>0.74</v>
      </c>
      <c r="V1171" t="n">
        <v>0.9</v>
      </c>
      <c r="W1171" t="n">
        <v>0.07000000000000001</v>
      </c>
      <c r="X1171" t="n">
        <v>0.12</v>
      </c>
      <c r="Y1171" t="n">
        <v>1</v>
      </c>
      <c r="Z1171" t="n">
        <v>10</v>
      </c>
    </row>
    <row r="1172">
      <c r="A1172" t="n">
        <v>18</v>
      </c>
      <c r="B1172" t="n">
        <v>65</v>
      </c>
      <c r="C1172" t="inlineStr">
        <is>
          <t xml:space="preserve">CONCLUIDO	</t>
        </is>
      </c>
      <c r="D1172" t="n">
        <v>15.4209</v>
      </c>
      <c r="E1172" t="n">
        <v>6.48</v>
      </c>
      <c r="F1172" t="n">
        <v>4.14</v>
      </c>
      <c r="G1172" t="n">
        <v>41.41</v>
      </c>
      <c r="H1172" t="n">
        <v>0.7</v>
      </c>
      <c r="I1172" t="n">
        <v>6</v>
      </c>
      <c r="J1172" t="n">
        <v>139.28</v>
      </c>
      <c r="K1172" t="n">
        <v>46.47</v>
      </c>
      <c r="L1172" t="n">
        <v>5.5</v>
      </c>
      <c r="M1172" t="n">
        <v>4</v>
      </c>
      <c r="N1172" t="n">
        <v>22.31</v>
      </c>
      <c r="O1172" t="n">
        <v>17411.27</v>
      </c>
      <c r="P1172" t="n">
        <v>38.32</v>
      </c>
      <c r="Q1172" t="n">
        <v>203.6</v>
      </c>
      <c r="R1172" t="n">
        <v>17.19</v>
      </c>
      <c r="S1172" t="n">
        <v>13.05</v>
      </c>
      <c r="T1172" t="n">
        <v>1770.49</v>
      </c>
      <c r="U1172" t="n">
        <v>0.76</v>
      </c>
      <c r="V1172" t="n">
        <v>0.9</v>
      </c>
      <c r="W1172" t="n">
        <v>0.06</v>
      </c>
      <c r="X1172" t="n">
        <v>0.1</v>
      </c>
      <c r="Y1172" t="n">
        <v>1</v>
      </c>
      <c r="Z1172" t="n">
        <v>10</v>
      </c>
    </row>
    <row r="1173">
      <c r="A1173" t="n">
        <v>19</v>
      </c>
      <c r="B1173" t="n">
        <v>65</v>
      </c>
      <c r="C1173" t="inlineStr">
        <is>
          <t xml:space="preserve">CONCLUIDO	</t>
        </is>
      </c>
      <c r="D1173" t="n">
        <v>15.4202</v>
      </c>
      <c r="E1173" t="n">
        <v>6.48</v>
      </c>
      <c r="F1173" t="n">
        <v>4.14</v>
      </c>
      <c r="G1173" t="n">
        <v>41.41</v>
      </c>
      <c r="H1173" t="n">
        <v>0.73</v>
      </c>
      <c r="I1173" t="n">
        <v>6</v>
      </c>
      <c r="J1173" t="n">
        <v>139.61</v>
      </c>
      <c r="K1173" t="n">
        <v>46.47</v>
      </c>
      <c r="L1173" t="n">
        <v>5.75</v>
      </c>
      <c r="M1173" t="n">
        <v>4</v>
      </c>
      <c r="N1173" t="n">
        <v>22.4</v>
      </c>
      <c r="O1173" t="n">
        <v>17453.1</v>
      </c>
      <c r="P1173" t="n">
        <v>38.38</v>
      </c>
      <c r="Q1173" t="n">
        <v>203.56</v>
      </c>
      <c r="R1173" t="n">
        <v>17.18</v>
      </c>
      <c r="S1173" t="n">
        <v>13.05</v>
      </c>
      <c r="T1173" t="n">
        <v>1763.47</v>
      </c>
      <c r="U1173" t="n">
        <v>0.76</v>
      </c>
      <c r="V1173" t="n">
        <v>0.9</v>
      </c>
      <c r="W1173" t="n">
        <v>0.06</v>
      </c>
      <c r="X1173" t="n">
        <v>0.1</v>
      </c>
      <c r="Y1173" t="n">
        <v>1</v>
      </c>
      <c r="Z1173" t="n">
        <v>10</v>
      </c>
    </row>
    <row r="1174">
      <c r="A1174" t="n">
        <v>20</v>
      </c>
      <c r="B1174" t="n">
        <v>65</v>
      </c>
      <c r="C1174" t="inlineStr">
        <is>
          <t xml:space="preserve">CONCLUIDO	</t>
        </is>
      </c>
      <c r="D1174" t="n">
        <v>15.4341</v>
      </c>
      <c r="E1174" t="n">
        <v>6.48</v>
      </c>
      <c r="F1174" t="n">
        <v>4.14</v>
      </c>
      <c r="G1174" t="n">
        <v>41.36</v>
      </c>
      <c r="H1174" t="n">
        <v>0.76</v>
      </c>
      <c r="I1174" t="n">
        <v>6</v>
      </c>
      <c r="J1174" t="n">
        <v>139.95</v>
      </c>
      <c r="K1174" t="n">
        <v>46.47</v>
      </c>
      <c r="L1174" t="n">
        <v>6</v>
      </c>
      <c r="M1174" t="n">
        <v>4</v>
      </c>
      <c r="N1174" t="n">
        <v>22.49</v>
      </c>
      <c r="O1174" t="n">
        <v>17494.97</v>
      </c>
      <c r="P1174" t="n">
        <v>38.12</v>
      </c>
      <c r="Q1174" t="n">
        <v>203.57</v>
      </c>
      <c r="R1174" t="n">
        <v>16.93</v>
      </c>
      <c r="S1174" t="n">
        <v>13.05</v>
      </c>
      <c r="T1174" t="n">
        <v>1640.99</v>
      </c>
      <c r="U1174" t="n">
        <v>0.77</v>
      </c>
      <c r="V1174" t="n">
        <v>0.9</v>
      </c>
      <c r="W1174" t="n">
        <v>0.07000000000000001</v>
      </c>
      <c r="X1174" t="n">
        <v>0.1</v>
      </c>
      <c r="Y1174" t="n">
        <v>1</v>
      </c>
      <c r="Z1174" t="n">
        <v>10</v>
      </c>
    </row>
    <row r="1175">
      <c r="A1175" t="n">
        <v>21</v>
      </c>
      <c r="B1175" t="n">
        <v>65</v>
      </c>
      <c r="C1175" t="inlineStr">
        <is>
          <t xml:space="preserve">CONCLUIDO	</t>
        </is>
      </c>
      <c r="D1175" t="n">
        <v>15.456</v>
      </c>
      <c r="E1175" t="n">
        <v>6.47</v>
      </c>
      <c r="F1175" t="n">
        <v>4.13</v>
      </c>
      <c r="G1175" t="n">
        <v>41.26</v>
      </c>
      <c r="H1175" t="n">
        <v>0.79</v>
      </c>
      <c r="I1175" t="n">
        <v>6</v>
      </c>
      <c r="J1175" t="n">
        <v>140.29</v>
      </c>
      <c r="K1175" t="n">
        <v>46.47</v>
      </c>
      <c r="L1175" t="n">
        <v>6.25</v>
      </c>
      <c r="M1175" t="n">
        <v>4</v>
      </c>
      <c r="N1175" t="n">
        <v>22.58</v>
      </c>
      <c r="O1175" t="n">
        <v>17536.87</v>
      </c>
      <c r="P1175" t="n">
        <v>37.32</v>
      </c>
      <c r="Q1175" t="n">
        <v>203.59</v>
      </c>
      <c r="R1175" t="n">
        <v>16.72</v>
      </c>
      <c r="S1175" t="n">
        <v>13.05</v>
      </c>
      <c r="T1175" t="n">
        <v>1534.73</v>
      </c>
      <c r="U1175" t="n">
        <v>0.78</v>
      </c>
      <c r="V1175" t="n">
        <v>0.91</v>
      </c>
      <c r="W1175" t="n">
        <v>0.06</v>
      </c>
      <c r="X1175" t="n">
        <v>0.09</v>
      </c>
      <c r="Y1175" t="n">
        <v>1</v>
      </c>
      <c r="Z1175" t="n">
        <v>10</v>
      </c>
    </row>
    <row r="1176">
      <c r="A1176" t="n">
        <v>22</v>
      </c>
      <c r="B1176" t="n">
        <v>65</v>
      </c>
      <c r="C1176" t="inlineStr">
        <is>
          <t xml:space="preserve">CONCLUIDO	</t>
        </is>
      </c>
      <c r="D1176" t="n">
        <v>15.4063</v>
      </c>
      <c r="E1176" t="n">
        <v>6.49</v>
      </c>
      <c r="F1176" t="n">
        <v>4.15</v>
      </c>
      <c r="G1176" t="n">
        <v>41.47</v>
      </c>
      <c r="H1176" t="n">
        <v>0.82</v>
      </c>
      <c r="I1176" t="n">
        <v>6</v>
      </c>
      <c r="J1176" t="n">
        <v>140.63</v>
      </c>
      <c r="K1176" t="n">
        <v>46.47</v>
      </c>
      <c r="L1176" t="n">
        <v>6.5</v>
      </c>
      <c r="M1176" t="n">
        <v>4</v>
      </c>
      <c r="N1176" t="n">
        <v>22.67</v>
      </c>
      <c r="O1176" t="n">
        <v>17578.8</v>
      </c>
      <c r="P1176" t="n">
        <v>36.97</v>
      </c>
      <c r="Q1176" t="n">
        <v>203.56</v>
      </c>
      <c r="R1176" t="n">
        <v>17.4</v>
      </c>
      <c r="S1176" t="n">
        <v>13.05</v>
      </c>
      <c r="T1176" t="n">
        <v>1876.8</v>
      </c>
      <c r="U1176" t="n">
        <v>0.75</v>
      </c>
      <c r="V1176" t="n">
        <v>0.9</v>
      </c>
      <c r="W1176" t="n">
        <v>0.06</v>
      </c>
      <c r="X1176" t="n">
        <v>0.11</v>
      </c>
      <c r="Y1176" t="n">
        <v>1</v>
      </c>
      <c r="Z1176" t="n">
        <v>10</v>
      </c>
    </row>
    <row r="1177">
      <c r="A1177" t="n">
        <v>23</v>
      </c>
      <c r="B1177" t="n">
        <v>65</v>
      </c>
      <c r="C1177" t="inlineStr">
        <is>
          <t xml:space="preserve">CONCLUIDO	</t>
        </is>
      </c>
      <c r="D1177" t="n">
        <v>15.5293</v>
      </c>
      <c r="E1177" t="n">
        <v>6.44</v>
      </c>
      <c r="F1177" t="n">
        <v>4.12</v>
      </c>
      <c r="G1177" t="n">
        <v>49.48</v>
      </c>
      <c r="H1177" t="n">
        <v>0.85</v>
      </c>
      <c r="I1177" t="n">
        <v>5</v>
      </c>
      <c r="J1177" t="n">
        <v>140.97</v>
      </c>
      <c r="K1177" t="n">
        <v>46.47</v>
      </c>
      <c r="L1177" t="n">
        <v>6.75</v>
      </c>
      <c r="M1177" t="n">
        <v>3</v>
      </c>
      <c r="N1177" t="n">
        <v>22.76</v>
      </c>
      <c r="O1177" t="n">
        <v>17620.76</v>
      </c>
      <c r="P1177" t="n">
        <v>36.47</v>
      </c>
      <c r="Q1177" t="n">
        <v>203.57</v>
      </c>
      <c r="R1177" t="n">
        <v>16.65</v>
      </c>
      <c r="S1177" t="n">
        <v>13.05</v>
      </c>
      <c r="T1177" t="n">
        <v>1502.74</v>
      </c>
      <c r="U1177" t="n">
        <v>0.78</v>
      </c>
      <c r="V1177" t="n">
        <v>0.91</v>
      </c>
      <c r="W1177" t="n">
        <v>0.06</v>
      </c>
      <c r="X1177" t="n">
        <v>0.08</v>
      </c>
      <c r="Y1177" t="n">
        <v>1</v>
      </c>
      <c r="Z1177" t="n">
        <v>10</v>
      </c>
    </row>
    <row r="1178">
      <c r="A1178" t="n">
        <v>24</v>
      </c>
      <c r="B1178" t="n">
        <v>65</v>
      </c>
      <c r="C1178" t="inlineStr">
        <is>
          <t xml:space="preserve">CONCLUIDO	</t>
        </is>
      </c>
      <c r="D1178" t="n">
        <v>15.5481</v>
      </c>
      <c r="E1178" t="n">
        <v>6.43</v>
      </c>
      <c r="F1178" t="n">
        <v>4.12</v>
      </c>
      <c r="G1178" t="n">
        <v>49.38</v>
      </c>
      <c r="H1178" t="n">
        <v>0.88</v>
      </c>
      <c r="I1178" t="n">
        <v>5</v>
      </c>
      <c r="J1178" t="n">
        <v>141.31</v>
      </c>
      <c r="K1178" t="n">
        <v>46.47</v>
      </c>
      <c r="L1178" t="n">
        <v>7</v>
      </c>
      <c r="M1178" t="n">
        <v>3</v>
      </c>
      <c r="N1178" t="n">
        <v>22.85</v>
      </c>
      <c r="O1178" t="n">
        <v>17662.75</v>
      </c>
      <c r="P1178" t="n">
        <v>36.49</v>
      </c>
      <c r="Q1178" t="n">
        <v>203.56</v>
      </c>
      <c r="R1178" t="n">
        <v>16.36</v>
      </c>
      <c r="S1178" t="n">
        <v>13.05</v>
      </c>
      <c r="T1178" t="n">
        <v>1360.64</v>
      </c>
      <c r="U1178" t="n">
        <v>0.8</v>
      </c>
      <c r="V1178" t="n">
        <v>0.91</v>
      </c>
      <c r="W1178" t="n">
        <v>0.06</v>
      </c>
      <c r="X1178" t="n">
        <v>0.07000000000000001</v>
      </c>
      <c r="Y1178" t="n">
        <v>1</v>
      </c>
      <c r="Z1178" t="n">
        <v>10</v>
      </c>
    </row>
    <row r="1179">
      <c r="A1179" t="n">
        <v>25</v>
      </c>
      <c r="B1179" t="n">
        <v>65</v>
      </c>
      <c r="C1179" t="inlineStr">
        <is>
          <t xml:space="preserve">CONCLUIDO	</t>
        </is>
      </c>
      <c r="D1179" t="n">
        <v>15.5709</v>
      </c>
      <c r="E1179" t="n">
        <v>6.42</v>
      </c>
      <c r="F1179" t="n">
        <v>4.11</v>
      </c>
      <c r="G1179" t="n">
        <v>49.27</v>
      </c>
      <c r="H1179" t="n">
        <v>0.91</v>
      </c>
      <c r="I1179" t="n">
        <v>5</v>
      </c>
      <c r="J1179" t="n">
        <v>141.66</v>
      </c>
      <c r="K1179" t="n">
        <v>46.47</v>
      </c>
      <c r="L1179" t="n">
        <v>7.25</v>
      </c>
      <c r="M1179" t="n">
        <v>3</v>
      </c>
      <c r="N1179" t="n">
        <v>22.94</v>
      </c>
      <c r="O1179" t="n">
        <v>17704.77</v>
      </c>
      <c r="P1179" t="n">
        <v>36.08</v>
      </c>
      <c r="Q1179" t="n">
        <v>203.56</v>
      </c>
      <c r="R1179" t="n">
        <v>16.01</v>
      </c>
      <c r="S1179" t="n">
        <v>13.05</v>
      </c>
      <c r="T1179" t="n">
        <v>1185.96</v>
      </c>
      <c r="U1179" t="n">
        <v>0.82</v>
      </c>
      <c r="V1179" t="n">
        <v>0.91</v>
      </c>
      <c r="W1179" t="n">
        <v>0.06</v>
      </c>
      <c r="X1179" t="n">
        <v>0.07000000000000001</v>
      </c>
      <c r="Y1179" t="n">
        <v>1</v>
      </c>
      <c r="Z1179" t="n">
        <v>10</v>
      </c>
    </row>
    <row r="1180">
      <c r="A1180" t="n">
        <v>26</v>
      </c>
      <c r="B1180" t="n">
        <v>65</v>
      </c>
      <c r="C1180" t="inlineStr">
        <is>
          <t xml:space="preserve">CONCLUIDO	</t>
        </is>
      </c>
      <c r="D1180" t="n">
        <v>15.5219</v>
      </c>
      <c r="E1180" t="n">
        <v>6.44</v>
      </c>
      <c r="F1180" t="n">
        <v>4.13</v>
      </c>
      <c r="G1180" t="n">
        <v>49.51</v>
      </c>
      <c r="H1180" t="n">
        <v>0.93</v>
      </c>
      <c r="I1180" t="n">
        <v>5</v>
      </c>
      <c r="J1180" t="n">
        <v>142</v>
      </c>
      <c r="K1180" t="n">
        <v>46.47</v>
      </c>
      <c r="L1180" t="n">
        <v>7.5</v>
      </c>
      <c r="M1180" t="n">
        <v>3</v>
      </c>
      <c r="N1180" t="n">
        <v>23.03</v>
      </c>
      <c r="O1180" t="n">
        <v>17746.83</v>
      </c>
      <c r="P1180" t="n">
        <v>35.71</v>
      </c>
      <c r="Q1180" t="n">
        <v>203.56</v>
      </c>
      <c r="R1180" t="n">
        <v>16.79</v>
      </c>
      <c r="S1180" t="n">
        <v>13.05</v>
      </c>
      <c r="T1180" t="n">
        <v>1575.39</v>
      </c>
      <c r="U1180" t="n">
        <v>0.78</v>
      </c>
      <c r="V1180" t="n">
        <v>0.91</v>
      </c>
      <c r="W1180" t="n">
        <v>0.06</v>
      </c>
      <c r="X1180" t="n">
        <v>0.09</v>
      </c>
      <c r="Y1180" t="n">
        <v>1</v>
      </c>
      <c r="Z1180" t="n">
        <v>10</v>
      </c>
    </row>
    <row r="1181">
      <c r="A1181" t="n">
        <v>27</v>
      </c>
      <c r="B1181" t="n">
        <v>65</v>
      </c>
      <c r="C1181" t="inlineStr">
        <is>
          <t xml:space="preserve">CONCLUIDO	</t>
        </is>
      </c>
      <c r="D1181" t="n">
        <v>15.5186</v>
      </c>
      <c r="E1181" t="n">
        <v>6.44</v>
      </c>
      <c r="F1181" t="n">
        <v>4.13</v>
      </c>
      <c r="G1181" t="n">
        <v>49.53</v>
      </c>
      <c r="H1181" t="n">
        <v>0.96</v>
      </c>
      <c r="I1181" t="n">
        <v>5</v>
      </c>
      <c r="J1181" t="n">
        <v>142.34</v>
      </c>
      <c r="K1181" t="n">
        <v>46.47</v>
      </c>
      <c r="L1181" t="n">
        <v>7.75</v>
      </c>
      <c r="M1181" t="n">
        <v>1</v>
      </c>
      <c r="N1181" t="n">
        <v>23.12</v>
      </c>
      <c r="O1181" t="n">
        <v>17788.92</v>
      </c>
      <c r="P1181" t="n">
        <v>35.39</v>
      </c>
      <c r="Q1181" t="n">
        <v>203.62</v>
      </c>
      <c r="R1181" t="n">
        <v>16.65</v>
      </c>
      <c r="S1181" t="n">
        <v>13.05</v>
      </c>
      <c r="T1181" t="n">
        <v>1505.49</v>
      </c>
      <c r="U1181" t="n">
        <v>0.78</v>
      </c>
      <c r="V1181" t="n">
        <v>0.91</v>
      </c>
      <c r="W1181" t="n">
        <v>0.07000000000000001</v>
      </c>
      <c r="X1181" t="n">
        <v>0.09</v>
      </c>
      <c r="Y1181" t="n">
        <v>1</v>
      </c>
      <c r="Z1181" t="n">
        <v>10</v>
      </c>
    </row>
    <row r="1182">
      <c r="A1182" t="n">
        <v>28</v>
      </c>
      <c r="B1182" t="n">
        <v>65</v>
      </c>
      <c r="C1182" t="inlineStr">
        <is>
          <t xml:space="preserve">CONCLUIDO	</t>
        </is>
      </c>
      <c r="D1182" t="n">
        <v>15.5213</v>
      </c>
      <c r="E1182" t="n">
        <v>6.44</v>
      </c>
      <c r="F1182" t="n">
        <v>4.13</v>
      </c>
      <c r="G1182" t="n">
        <v>49.52</v>
      </c>
      <c r="H1182" t="n">
        <v>0.99</v>
      </c>
      <c r="I1182" t="n">
        <v>5</v>
      </c>
      <c r="J1182" t="n">
        <v>142.68</v>
      </c>
      <c r="K1182" t="n">
        <v>46.47</v>
      </c>
      <c r="L1182" t="n">
        <v>8</v>
      </c>
      <c r="M1182" t="n">
        <v>1</v>
      </c>
      <c r="N1182" t="n">
        <v>23.21</v>
      </c>
      <c r="O1182" t="n">
        <v>17831.04</v>
      </c>
      <c r="P1182" t="n">
        <v>35.17</v>
      </c>
      <c r="Q1182" t="n">
        <v>203.62</v>
      </c>
      <c r="R1182" t="n">
        <v>16.65</v>
      </c>
      <c r="S1182" t="n">
        <v>13.05</v>
      </c>
      <c r="T1182" t="n">
        <v>1504.4</v>
      </c>
      <c r="U1182" t="n">
        <v>0.78</v>
      </c>
      <c r="V1182" t="n">
        <v>0.91</v>
      </c>
      <c r="W1182" t="n">
        <v>0.06</v>
      </c>
      <c r="X1182" t="n">
        <v>0.09</v>
      </c>
      <c r="Y1182" t="n">
        <v>1</v>
      </c>
      <c r="Z1182" t="n">
        <v>10</v>
      </c>
    </row>
    <row r="1183">
      <c r="A1183" t="n">
        <v>29</v>
      </c>
      <c r="B1183" t="n">
        <v>65</v>
      </c>
      <c r="C1183" t="inlineStr">
        <is>
          <t xml:space="preserve">CONCLUIDO	</t>
        </is>
      </c>
      <c r="D1183" t="n">
        <v>15.5119</v>
      </c>
      <c r="E1183" t="n">
        <v>6.45</v>
      </c>
      <c r="F1183" t="n">
        <v>4.13</v>
      </c>
      <c r="G1183" t="n">
        <v>49.56</v>
      </c>
      <c r="H1183" t="n">
        <v>1.02</v>
      </c>
      <c r="I1183" t="n">
        <v>5</v>
      </c>
      <c r="J1183" t="n">
        <v>143.02</v>
      </c>
      <c r="K1183" t="n">
        <v>46.47</v>
      </c>
      <c r="L1183" t="n">
        <v>8.25</v>
      </c>
      <c r="M1183" t="n">
        <v>1</v>
      </c>
      <c r="N1183" t="n">
        <v>23.3</v>
      </c>
      <c r="O1183" t="n">
        <v>17873.19</v>
      </c>
      <c r="P1183" t="n">
        <v>35</v>
      </c>
      <c r="Q1183" t="n">
        <v>203.62</v>
      </c>
      <c r="R1183" t="n">
        <v>16.8</v>
      </c>
      <c r="S1183" t="n">
        <v>13.05</v>
      </c>
      <c r="T1183" t="n">
        <v>1579.46</v>
      </c>
      <c r="U1183" t="n">
        <v>0.78</v>
      </c>
      <c r="V1183" t="n">
        <v>0.9</v>
      </c>
      <c r="W1183" t="n">
        <v>0.06</v>
      </c>
      <c r="X1183" t="n">
        <v>0.09</v>
      </c>
      <c r="Y1183" t="n">
        <v>1</v>
      </c>
      <c r="Z1183" t="n">
        <v>10</v>
      </c>
    </row>
    <row r="1184">
      <c r="A1184" t="n">
        <v>30</v>
      </c>
      <c r="B1184" t="n">
        <v>65</v>
      </c>
      <c r="C1184" t="inlineStr">
        <is>
          <t xml:space="preserve">CONCLUIDO	</t>
        </is>
      </c>
      <c r="D1184" t="n">
        <v>15.5025</v>
      </c>
      <c r="E1184" t="n">
        <v>6.45</v>
      </c>
      <c r="F1184" t="n">
        <v>4.13</v>
      </c>
      <c r="G1184" t="n">
        <v>49.61</v>
      </c>
      <c r="H1184" t="n">
        <v>1.05</v>
      </c>
      <c r="I1184" t="n">
        <v>5</v>
      </c>
      <c r="J1184" t="n">
        <v>143.36</v>
      </c>
      <c r="K1184" t="n">
        <v>46.47</v>
      </c>
      <c r="L1184" t="n">
        <v>8.5</v>
      </c>
      <c r="M1184" t="n">
        <v>0</v>
      </c>
      <c r="N1184" t="n">
        <v>23.4</v>
      </c>
      <c r="O1184" t="n">
        <v>17915.37</v>
      </c>
      <c r="P1184" t="n">
        <v>35.01</v>
      </c>
      <c r="Q1184" t="n">
        <v>203.62</v>
      </c>
      <c r="R1184" t="n">
        <v>16.88</v>
      </c>
      <c r="S1184" t="n">
        <v>13.05</v>
      </c>
      <c r="T1184" t="n">
        <v>1620.75</v>
      </c>
      <c r="U1184" t="n">
        <v>0.77</v>
      </c>
      <c r="V1184" t="n">
        <v>0.9</v>
      </c>
      <c r="W1184" t="n">
        <v>0.07000000000000001</v>
      </c>
      <c r="X1184" t="n">
        <v>0.09</v>
      </c>
      <c r="Y1184" t="n">
        <v>1</v>
      </c>
      <c r="Z1184" t="n">
        <v>10</v>
      </c>
    </row>
    <row r="1185">
      <c r="A1185" t="n">
        <v>0</v>
      </c>
      <c r="B1185" t="n">
        <v>130</v>
      </c>
      <c r="C1185" t="inlineStr">
        <is>
          <t xml:space="preserve">CONCLUIDO	</t>
        </is>
      </c>
      <c r="D1185" t="n">
        <v>8.8637</v>
      </c>
      <c r="E1185" t="n">
        <v>11.28</v>
      </c>
      <c r="F1185" t="n">
        <v>5.35</v>
      </c>
      <c r="G1185" t="n">
        <v>5.01</v>
      </c>
      <c r="H1185" t="n">
        <v>0.07000000000000001</v>
      </c>
      <c r="I1185" t="n">
        <v>64</v>
      </c>
      <c r="J1185" t="n">
        <v>252.85</v>
      </c>
      <c r="K1185" t="n">
        <v>59.19</v>
      </c>
      <c r="L1185" t="n">
        <v>1</v>
      </c>
      <c r="M1185" t="n">
        <v>62</v>
      </c>
      <c r="N1185" t="n">
        <v>62.65</v>
      </c>
      <c r="O1185" t="n">
        <v>31418.63</v>
      </c>
      <c r="P1185" t="n">
        <v>87.43000000000001</v>
      </c>
      <c r="Q1185" t="n">
        <v>203.65</v>
      </c>
      <c r="R1185" t="n">
        <v>54.98</v>
      </c>
      <c r="S1185" t="n">
        <v>13.05</v>
      </c>
      <c r="T1185" t="n">
        <v>20374.25</v>
      </c>
      <c r="U1185" t="n">
        <v>0.24</v>
      </c>
      <c r="V1185" t="n">
        <v>0.7</v>
      </c>
      <c r="W1185" t="n">
        <v>0.15</v>
      </c>
      <c r="X1185" t="n">
        <v>1.31</v>
      </c>
      <c r="Y1185" t="n">
        <v>1</v>
      </c>
      <c r="Z1185" t="n">
        <v>10</v>
      </c>
    </row>
    <row r="1186">
      <c r="A1186" t="n">
        <v>1</v>
      </c>
      <c r="B1186" t="n">
        <v>130</v>
      </c>
      <c r="C1186" t="inlineStr">
        <is>
          <t xml:space="preserve">CONCLUIDO	</t>
        </is>
      </c>
      <c r="D1186" t="n">
        <v>9.844099999999999</v>
      </c>
      <c r="E1186" t="n">
        <v>10.16</v>
      </c>
      <c r="F1186" t="n">
        <v>5.01</v>
      </c>
      <c r="G1186" t="n">
        <v>6.26</v>
      </c>
      <c r="H1186" t="n">
        <v>0.09</v>
      </c>
      <c r="I1186" t="n">
        <v>48</v>
      </c>
      <c r="J1186" t="n">
        <v>253.3</v>
      </c>
      <c r="K1186" t="n">
        <v>59.19</v>
      </c>
      <c r="L1186" t="n">
        <v>1.25</v>
      </c>
      <c r="M1186" t="n">
        <v>46</v>
      </c>
      <c r="N1186" t="n">
        <v>62.86</v>
      </c>
      <c r="O1186" t="n">
        <v>31474.5</v>
      </c>
      <c r="P1186" t="n">
        <v>81.69</v>
      </c>
      <c r="Q1186" t="n">
        <v>203.61</v>
      </c>
      <c r="R1186" t="n">
        <v>44.18</v>
      </c>
      <c r="S1186" t="n">
        <v>13.05</v>
      </c>
      <c r="T1186" t="n">
        <v>15054.91</v>
      </c>
      <c r="U1186" t="n">
        <v>0.3</v>
      </c>
      <c r="V1186" t="n">
        <v>0.75</v>
      </c>
      <c r="W1186" t="n">
        <v>0.13</v>
      </c>
      <c r="X1186" t="n">
        <v>0.97</v>
      </c>
      <c r="Y1186" t="n">
        <v>1</v>
      </c>
      <c r="Z1186" t="n">
        <v>10</v>
      </c>
    </row>
    <row r="1187">
      <c r="A1187" t="n">
        <v>2</v>
      </c>
      <c r="B1187" t="n">
        <v>130</v>
      </c>
      <c r="C1187" t="inlineStr">
        <is>
          <t xml:space="preserve">CONCLUIDO	</t>
        </is>
      </c>
      <c r="D1187" t="n">
        <v>10.4956</v>
      </c>
      <c r="E1187" t="n">
        <v>9.529999999999999</v>
      </c>
      <c r="F1187" t="n">
        <v>4.82</v>
      </c>
      <c r="G1187" t="n">
        <v>7.41</v>
      </c>
      <c r="H1187" t="n">
        <v>0.11</v>
      </c>
      <c r="I1187" t="n">
        <v>39</v>
      </c>
      <c r="J1187" t="n">
        <v>253.75</v>
      </c>
      <c r="K1187" t="n">
        <v>59.19</v>
      </c>
      <c r="L1187" t="n">
        <v>1.5</v>
      </c>
      <c r="M1187" t="n">
        <v>37</v>
      </c>
      <c r="N1187" t="n">
        <v>63.06</v>
      </c>
      <c r="O1187" t="n">
        <v>31530.44</v>
      </c>
      <c r="P1187" t="n">
        <v>78.42</v>
      </c>
      <c r="Q1187" t="n">
        <v>203.6</v>
      </c>
      <c r="R1187" t="n">
        <v>38.25</v>
      </c>
      <c r="S1187" t="n">
        <v>13.05</v>
      </c>
      <c r="T1187" t="n">
        <v>12134.11</v>
      </c>
      <c r="U1187" t="n">
        <v>0.34</v>
      </c>
      <c r="V1187" t="n">
        <v>0.78</v>
      </c>
      <c r="W1187" t="n">
        <v>0.12</v>
      </c>
      <c r="X1187" t="n">
        <v>0.78</v>
      </c>
      <c r="Y1187" t="n">
        <v>1</v>
      </c>
      <c r="Z1187" t="n">
        <v>10</v>
      </c>
    </row>
    <row r="1188">
      <c r="A1188" t="n">
        <v>3</v>
      </c>
      <c r="B1188" t="n">
        <v>130</v>
      </c>
      <c r="C1188" t="inlineStr">
        <is>
          <t xml:space="preserve">CONCLUIDO	</t>
        </is>
      </c>
      <c r="D1188" t="n">
        <v>10.9729</v>
      </c>
      <c r="E1188" t="n">
        <v>9.109999999999999</v>
      </c>
      <c r="F1188" t="n">
        <v>4.7</v>
      </c>
      <c r="G1188" t="n">
        <v>8.539999999999999</v>
      </c>
      <c r="H1188" t="n">
        <v>0.12</v>
      </c>
      <c r="I1188" t="n">
        <v>33</v>
      </c>
      <c r="J1188" t="n">
        <v>254.21</v>
      </c>
      <c r="K1188" t="n">
        <v>59.19</v>
      </c>
      <c r="L1188" t="n">
        <v>1.75</v>
      </c>
      <c r="M1188" t="n">
        <v>31</v>
      </c>
      <c r="N1188" t="n">
        <v>63.26</v>
      </c>
      <c r="O1188" t="n">
        <v>31586.46</v>
      </c>
      <c r="P1188" t="n">
        <v>76.29000000000001</v>
      </c>
      <c r="Q1188" t="n">
        <v>203.61</v>
      </c>
      <c r="R1188" t="n">
        <v>34.41</v>
      </c>
      <c r="S1188" t="n">
        <v>13.05</v>
      </c>
      <c r="T1188" t="n">
        <v>10246.13</v>
      </c>
      <c r="U1188" t="n">
        <v>0.38</v>
      </c>
      <c r="V1188" t="n">
        <v>0.8</v>
      </c>
      <c r="W1188" t="n">
        <v>0.11</v>
      </c>
      <c r="X1188" t="n">
        <v>0.65</v>
      </c>
      <c r="Y1188" t="n">
        <v>1</v>
      </c>
      <c r="Z1188" t="n">
        <v>10</v>
      </c>
    </row>
    <row r="1189">
      <c r="A1189" t="n">
        <v>4</v>
      </c>
      <c r="B1189" t="n">
        <v>130</v>
      </c>
      <c r="C1189" t="inlineStr">
        <is>
          <t xml:space="preserve">CONCLUIDO	</t>
        </is>
      </c>
      <c r="D1189" t="n">
        <v>11.4188</v>
      </c>
      <c r="E1189" t="n">
        <v>8.76</v>
      </c>
      <c r="F1189" t="n">
        <v>4.58</v>
      </c>
      <c r="G1189" t="n">
        <v>9.82</v>
      </c>
      <c r="H1189" t="n">
        <v>0.14</v>
      </c>
      <c r="I1189" t="n">
        <v>28</v>
      </c>
      <c r="J1189" t="n">
        <v>254.66</v>
      </c>
      <c r="K1189" t="n">
        <v>59.19</v>
      </c>
      <c r="L1189" t="n">
        <v>2</v>
      </c>
      <c r="M1189" t="n">
        <v>26</v>
      </c>
      <c r="N1189" t="n">
        <v>63.47</v>
      </c>
      <c r="O1189" t="n">
        <v>31642.55</v>
      </c>
      <c r="P1189" t="n">
        <v>74.36</v>
      </c>
      <c r="Q1189" t="n">
        <v>203.59</v>
      </c>
      <c r="R1189" t="n">
        <v>30.93</v>
      </c>
      <c r="S1189" t="n">
        <v>13.05</v>
      </c>
      <c r="T1189" t="n">
        <v>8531.440000000001</v>
      </c>
      <c r="U1189" t="n">
        <v>0.42</v>
      </c>
      <c r="V1189" t="n">
        <v>0.82</v>
      </c>
      <c r="W1189" t="n">
        <v>0.1</v>
      </c>
      <c r="X1189" t="n">
        <v>0.54</v>
      </c>
      <c r="Y1189" t="n">
        <v>1</v>
      </c>
      <c r="Z1189" t="n">
        <v>10</v>
      </c>
    </row>
    <row r="1190">
      <c r="A1190" t="n">
        <v>5</v>
      </c>
      <c r="B1190" t="n">
        <v>130</v>
      </c>
      <c r="C1190" t="inlineStr">
        <is>
          <t xml:space="preserve">CONCLUIDO	</t>
        </is>
      </c>
      <c r="D1190" t="n">
        <v>11.6929</v>
      </c>
      <c r="E1190" t="n">
        <v>8.550000000000001</v>
      </c>
      <c r="F1190" t="n">
        <v>4.53</v>
      </c>
      <c r="G1190" t="n">
        <v>10.86</v>
      </c>
      <c r="H1190" t="n">
        <v>0.16</v>
      </c>
      <c r="I1190" t="n">
        <v>25</v>
      </c>
      <c r="J1190" t="n">
        <v>255.12</v>
      </c>
      <c r="K1190" t="n">
        <v>59.19</v>
      </c>
      <c r="L1190" t="n">
        <v>2.25</v>
      </c>
      <c r="M1190" t="n">
        <v>23</v>
      </c>
      <c r="N1190" t="n">
        <v>63.67</v>
      </c>
      <c r="O1190" t="n">
        <v>31698.72</v>
      </c>
      <c r="P1190" t="n">
        <v>73.2</v>
      </c>
      <c r="Q1190" t="n">
        <v>203.56</v>
      </c>
      <c r="R1190" t="n">
        <v>29.14</v>
      </c>
      <c r="S1190" t="n">
        <v>13.05</v>
      </c>
      <c r="T1190" t="n">
        <v>7651.99</v>
      </c>
      <c r="U1190" t="n">
        <v>0.45</v>
      </c>
      <c r="V1190" t="n">
        <v>0.83</v>
      </c>
      <c r="W1190" t="n">
        <v>0.09</v>
      </c>
      <c r="X1190" t="n">
        <v>0.48</v>
      </c>
      <c r="Y1190" t="n">
        <v>1</v>
      </c>
      <c r="Z1190" t="n">
        <v>10</v>
      </c>
    </row>
    <row r="1191">
      <c r="A1191" t="n">
        <v>6</v>
      </c>
      <c r="B1191" t="n">
        <v>130</v>
      </c>
      <c r="C1191" t="inlineStr">
        <is>
          <t xml:space="preserve">CONCLUIDO	</t>
        </is>
      </c>
      <c r="D1191" t="n">
        <v>11.9916</v>
      </c>
      <c r="E1191" t="n">
        <v>8.34</v>
      </c>
      <c r="F1191" t="n">
        <v>4.46</v>
      </c>
      <c r="G1191" t="n">
        <v>12.16</v>
      </c>
      <c r="H1191" t="n">
        <v>0.17</v>
      </c>
      <c r="I1191" t="n">
        <v>22</v>
      </c>
      <c r="J1191" t="n">
        <v>255.57</v>
      </c>
      <c r="K1191" t="n">
        <v>59.19</v>
      </c>
      <c r="L1191" t="n">
        <v>2.5</v>
      </c>
      <c r="M1191" t="n">
        <v>20</v>
      </c>
      <c r="N1191" t="n">
        <v>63.88</v>
      </c>
      <c r="O1191" t="n">
        <v>31754.97</v>
      </c>
      <c r="P1191" t="n">
        <v>72.09</v>
      </c>
      <c r="Q1191" t="n">
        <v>203.61</v>
      </c>
      <c r="R1191" t="n">
        <v>26.95</v>
      </c>
      <c r="S1191" t="n">
        <v>13.05</v>
      </c>
      <c r="T1191" t="n">
        <v>6567.58</v>
      </c>
      <c r="U1191" t="n">
        <v>0.48</v>
      </c>
      <c r="V1191" t="n">
        <v>0.84</v>
      </c>
      <c r="W1191" t="n">
        <v>0.09</v>
      </c>
      <c r="X1191" t="n">
        <v>0.42</v>
      </c>
      <c r="Y1191" t="n">
        <v>1</v>
      </c>
      <c r="Z1191" t="n">
        <v>10</v>
      </c>
    </row>
    <row r="1192">
      <c r="A1192" t="n">
        <v>7</v>
      </c>
      <c r="B1192" t="n">
        <v>130</v>
      </c>
      <c r="C1192" t="inlineStr">
        <is>
          <t xml:space="preserve">CONCLUIDO	</t>
        </is>
      </c>
      <c r="D1192" t="n">
        <v>12.2545</v>
      </c>
      <c r="E1192" t="n">
        <v>8.16</v>
      </c>
      <c r="F1192" t="n">
        <v>4.38</v>
      </c>
      <c r="G1192" t="n">
        <v>13.13</v>
      </c>
      <c r="H1192" t="n">
        <v>0.19</v>
      </c>
      <c r="I1192" t="n">
        <v>20</v>
      </c>
      <c r="J1192" t="n">
        <v>256.03</v>
      </c>
      <c r="K1192" t="n">
        <v>59.19</v>
      </c>
      <c r="L1192" t="n">
        <v>2.75</v>
      </c>
      <c r="M1192" t="n">
        <v>18</v>
      </c>
      <c r="N1192" t="n">
        <v>64.09</v>
      </c>
      <c r="O1192" t="n">
        <v>31811.29</v>
      </c>
      <c r="P1192" t="n">
        <v>70.61</v>
      </c>
      <c r="Q1192" t="n">
        <v>203.6</v>
      </c>
      <c r="R1192" t="n">
        <v>24.24</v>
      </c>
      <c r="S1192" t="n">
        <v>13.05</v>
      </c>
      <c r="T1192" t="n">
        <v>5223.04</v>
      </c>
      <c r="U1192" t="n">
        <v>0.54</v>
      </c>
      <c r="V1192" t="n">
        <v>0.85</v>
      </c>
      <c r="W1192" t="n">
        <v>0.09</v>
      </c>
      <c r="X1192" t="n">
        <v>0.34</v>
      </c>
      <c r="Y1192" t="n">
        <v>1</v>
      </c>
      <c r="Z1192" t="n">
        <v>10</v>
      </c>
    </row>
    <row r="1193">
      <c r="A1193" t="n">
        <v>8</v>
      </c>
      <c r="B1193" t="n">
        <v>130</v>
      </c>
      <c r="C1193" t="inlineStr">
        <is>
          <t xml:space="preserve">CONCLUIDO	</t>
        </is>
      </c>
      <c r="D1193" t="n">
        <v>12.4172</v>
      </c>
      <c r="E1193" t="n">
        <v>8.050000000000001</v>
      </c>
      <c r="F1193" t="n">
        <v>4.37</v>
      </c>
      <c r="G1193" t="n">
        <v>14.56</v>
      </c>
      <c r="H1193" t="n">
        <v>0.21</v>
      </c>
      <c r="I1193" t="n">
        <v>18</v>
      </c>
      <c r="J1193" t="n">
        <v>256.49</v>
      </c>
      <c r="K1193" t="n">
        <v>59.19</v>
      </c>
      <c r="L1193" t="n">
        <v>3</v>
      </c>
      <c r="M1193" t="n">
        <v>16</v>
      </c>
      <c r="N1193" t="n">
        <v>64.29000000000001</v>
      </c>
      <c r="O1193" t="n">
        <v>31867.69</v>
      </c>
      <c r="P1193" t="n">
        <v>70.29000000000001</v>
      </c>
      <c r="Q1193" t="n">
        <v>203.59</v>
      </c>
      <c r="R1193" t="n">
        <v>24.51</v>
      </c>
      <c r="S1193" t="n">
        <v>13.05</v>
      </c>
      <c r="T1193" t="n">
        <v>5370.31</v>
      </c>
      <c r="U1193" t="n">
        <v>0.53</v>
      </c>
      <c r="V1193" t="n">
        <v>0.86</v>
      </c>
      <c r="W1193" t="n">
        <v>0.07000000000000001</v>
      </c>
      <c r="X1193" t="n">
        <v>0.33</v>
      </c>
      <c r="Y1193" t="n">
        <v>1</v>
      </c>
      <c r="Z1193" t="n">
        <v>10</v>
      </c>
    </row>
    <row r="1194">
      <c r="A1194" t="n">
        <v>9</v>
      </c>
      <c r="B1194" t="n">
        <v>130</v>
      </c>
      <c r="C1194" t="inlineStr">
        <is>
          <t xml:space="preserve">CONCLUIDO	</t>
        </is>
      </c>
      <c r="D1194" t="n">
        <v>12.4706</v>
      </c>
      <c r="E1194" t="n">
        <v>8.02</v>
      </c>
      <c r="F1194" t="n">
        <v>4.38</v>
      </c>
      <c r="G1194" t="n">
        <v>15.47</v>
      </c>
      <c r="H1194" t="n">
        <v>0.23</v>
      </c>
      <c r="I1194" t="n">
        <v>17</v>
      </c>
      <c r="J1194" t="n">
        <v>256.95</v>
      </c>
      <c r="K1194" t="n">
        <v>59.19</v>
      </c>
      <c r="L1194" t="n">
        <v>3.25</v>
      </c>
      <c r="M1194" t="n">
        <v>15</v>
      </c>
      <c r="N1194" t="n">
        <v>64.5</v>
      </c>
      <c r="O1194" t="n">
        <v>31924.29</v>
      </c>
      <c r="P1194" t="n">
        <v>70.44</v>
      </c>
      <c r="Q1194" t="n">
        <v>203.63</v>
      </c>
      <c r="R1194" t="n">
        <v>24.94</v>
      </c>
      <c r="S1194" t="n">
        <v>13.05</v>
      </c>
      <c r="T1194" t="n">
        <v>5589.33</v>
      </c>
      <c r="U1194" t="n">
        <v>0.52</v>
      </c>
      <c r="V1194" t="n">
        <v>0.85</v>
      </c>
      <c r="W1194" t="n">
        <v>0.08</v>
      </c>
      <c r="X1194" t="n">
        <v>0.34</v>
      </c>
      <c r="Y1194" t="n">
        <v>1</v>
      </c>
      <c r="Z1194" t="n">
        <v>10</v>
      </c>
    </row>
    <row r="1195">
      <c r="A1195" t="n">
        <v>10</v>
      </c>
      <c r="B1195" t="n">
        <v>130</v>
      </c>
      <c r="C1195" t="inlineStr">
        <is>
          <t xml:space="preserve">CONCLUIDO	</t>
        </is>
      </c>
      <c r="D1195" t="n">
        <v>12.5848</v>
      </c>
      <c r="E1195" t="n">
        <v>7.95</v>
      </c>
      <c r="F1195" t="n">
        <v>4.36</v>
      </c>
      <c r="G1195" t="n">
        <v>16.35</v>
      </c>
      <c r="H1195" t="n">
        <v>0.24</v>
      </c>
      <c r="I1195" t="n">
        <v>16</v>
      </c>
      <c r="J1195" t="n">
        <v>257.41</v>
      </c>
      <c r="K1195" t="n">
        <v>59.19</v>
      </c>
      <c r="L1195" t="n">
        <v>3.5</v>
      </c>
      <c r="M1195" t="n">
        <v>14</v>
      </c>
      <c r="N1195" t="n">
        <v>64.70999999999999</v>
      </c>
      <c r="O1195" t="n">
        <v>31980.84</v>
      </c>
      <c r="P1195" t="n">
        <v>69.92</v>
      </c>
      <c r="Q1195" t="n">
        <v>203.64</v>
      </c>
      <c r="R1195" t="n">
        <v>24.03</v>
      </c>
      <c r="S1195" t="n">
        <v>13.05</v>
      </c>
      <c r="T1195" t="n">
        <v>5138.98</v>
      </c>
      <c r="U1195" t="n">
        <v>0.54</v>
      </c>
      <c r="V1195" t="n">
        <v>0.86</v>
      </c>
      <c r="W1195" t="n">
        <v>0.08</v>
      </c>
      <c r="X1195" t="n">
        <v>0.32</v>
      </c>
      <c r="Y1195" t="n">
        <v>1</v>
      </c>
      <c r="Z1195" t="n">
        <v>10</v>
      </c>
    </row>
    <row r="1196">
      <c r="A1196" t="n">
        <v>11</v>
      </c>
      <c r="B1196" t="n">
        <v>130</v>
      </c>
      <c r="C1196" t="inlineStr">
        <is>
          <t xml:space="preserve">CONCLUIDO	</t>
        </is>
      </c>
      <c r="D1196" t="n">
        <v>12.7051</v>
      </c>
      <c r="E1196" t="n">
        <v>7.87</v>
      </c>
      <c r="F1196" t="n">
        <v>4.33</v>
      </c>
      <c r="G1196" t="n">
        <v>17.33</v>
      </c>
      <c r="H1196" t="n">
        <v>0.26</v>
      </c>
      <c r="I1196" t="n">
        <v>15</v>
      </c>
      <c r="J1196" t="n">
        <v>257.86</v>
      </c>
      <c r="K1196" t="n">
        <v>59.19</v>
      </c>
      <c r="L1196" t="n">
        <v>3.75</v>
      </c>
      <c r="M1196" t="n">
        <v>13</v>
      </c>
      <c r="N1196" t="n">
        <v>64.92</v>
      </c>
      <c r="O1196" t="n">
        <v>32037.48</v>
      </c>
      <c r="P1196" t="n">
        <v>69.42</v>
      </c>
      <c r="Q1196" t="n">
        <v>203.56</v>
      </c>
      <c r="R1196" t="n">
        <v>23.14</v>
      </c>
      <c r="S1196" t="n">
        <v>13.05</v>
      </c>
      <c r="T1196" t="n">
        <v>4699.88</v>
      </c>
      <c r="U1196" t="n">
        <v>0.5600000000000001</v>
      </c>
      <c r="V1196" t="n">
        <v>0.86</v>
      </c>
      <c r="W1196" t="n">
        <v>0.08</v>
      </c>
      <c r="X1196" t="n">
        <v>0.29</v>
      </c>
      <c r="Y1196" t="n">
        <v>1</v>
      </c>
      <c r="Z1196" t="n">
        <v>10</v>
      </c>
    </row>
    <row r="1197">
      <c r="A1197" t="n">
        <v>12</v>
      </c>
      <c r="B1197" t="n">
        <v>130</v>
      </c>
      <c r="C1197" t="inlineStr">
        <is>
          <t xml:space="preserve">CONCLUIDO	</t>
        </is>
      </c>
      <c r="D1197" t="n">
        <v>12.8242</v>
      </c>
      <c r="E1197" t="n">
        <v>7.8</v>
      </c>
      <c r="F1197" t="n">
        <v>4.31</v>
      </c>
      <c r="G1197" t="n">
        <v>18.46</v>
      </c>
      <c r="H1197" t="n">
        <v>0.28</v>
      </c>
      <c r="I1197" t="n">
        <v>14</v>
      </c>
      <c r="J1197" t="n">
        <v>258.32</v>
      </c>
      <c r="K1197" t="n">
        <v>59.19</v>
      </c>
      <c r="L1197" t="n">
        <v>4</v>
      </c>
      <c r="M1197" t="n">
        <v>12</v>
      </c>
      <c r="N1197" t="n">
        <v>65.13</v>
      </c>
      <c r="O1197" t="n">
        <v>32094.19</v>
      </c>
      <c r="P1197" t="n">
        <v>68.94</v>
      </c>
      <c r="Q1197" t="n">
        <v>203.57</v>
      </c>
      <c r="R1197" t="n">
        <v>22.4</v>
      </c>
      <c r="S1197" t="n">
        <v>13.05</v>
      </c>
      <c r="T1197" t="n">
        <v>4336.47</v>
      </c>
      <c r="U1197" t="n">
        <v>0.58</v>
      </c>
      <c r="V1197" t="n">
        <v>0.87</v>
      </c>
      <c r="W1197" t="n">
        <v>0.08</v>
      </c>
      <c r="X1197" t="n">
        <v>0.27</v>
      </c>
      <c r="Y1197" t="n">
        <v>1</v>
      </c>
      <c r="Z1197" t="n">
        <v>10</v>
      </c>
    </row>
    <row r="1198">
      <c r="A1198" t="n">
        <v>13</v>
      </c>
      <c r="B1198" t="n">
        <v>130</v>
      </c>
      <c r="C1198" t="inlineStr">
        <is>
          <t xml:space="preserve">CONCLUIDO	</t>
        </is>
      </c>
      <c r="D1198" t="n">
        <v>12.9301</v>
      </c>
      <c r="E1198" t="n">
        <v>7.73</v>
      </c>
      <c r="F1198" t="n">
        <v>4.29</v>
      </c>
      <c r="G1198" t="n">
        <v>19.82</v>
      </c>
      <c r="H1198" t="n">
        <v>0.29</v>
      </c>
      <c r="I1198" t="n">
        <v>13</v>
      </c>
      <c r="J1198" t="n">
        <v>258.78</v>
      </c>
      <c r="K1198" t="n">
        <v>59.19</v>
      </c>
      <c r="L1198" t="n">
        <v>4.25</v>
      </c>
      <c r="M1198" t="n">
        <v>11</v>
      </c>
      <c r="N1198" t="n">
        <v>65.34</v>
      </c>
      <c r="O1198" t="n">
        <v>32150.98</v>
      </c>
      <c r="P1198" t="n">
        <v>68.44</v>
      </c>
      <c r="Q1198" t="n">
        <v>203.56</v>
      </c>
      <c r="R1198" t="n">
        <v>21.94</v>
      </c>
      <c r="S1198" t="n">
        <v>13.05</v>
      </c>
      <c r="T1198" t="n">
        <v>4109.74</v>
      </c>
      <c r="U1198" t="n">
        <v>0.59</v>
      </c>
      <c r="V1198" t="n">
        <v>0.87</v>
      </c>
      <c r="W1198" t="n">
        <v>0.07000000000000001</v>
      </c>
      <c r="X1198" t="n">
        <v>0.25</v>
      </c>
      <c r="Y1198" t="n">
        <v>1</v>
      </c>
      <c r="Z1198" t="n">
        <v>10</v>
      </c>
    </row>
    <row r="1199">
      <c r="A1199" t="n">
        <v>14</v>
      </c>
      <c r="B1199" t="n">
        <v>130</v>
      </c>
      <c r="C1199" t="inlineStr">
        <is>
          <t xml:space="preserve">CONCLUIDO	</t>
        </is>
      </c>
      <c r="D1199" t="n">
        <v>13.0733</v>
      </c>
      <c r="E1199" t="n">
        <v>7.65</v>
      </c>
      <c r="F1199" t="n">
        <v>4.26</v>
      </c>
      <c r="G1199" t="n">
        <v>21.29</v>
      </c>
      <c r="H1199" t="n">
        <v>0.31</v>
      </c>
      <c r="I1199" t="n">
        <v>12</v>
      </c>
      <c r="J1199" t="n">
        <v>259.25</v>
      </c>
      <c r="K1199" t="n">
        <v>59.19</v>
      </c>
      <c r="L1199" t="n">
        <v>4.5</v>
      </c>
      <c r="M1199" t="n">
        <v>10</v>
      </c>
      <c r="N1199" t="n">
        <v>65.55</v>
      </c>
      <c r="O1199" t="n">
        <v>32207.85</v>
      </c>
      <c r="P1199" t="n">
        <v>67.81</v>
      </c>
      <c r="Q1199" t="n">
        <v>203.56</v>
      </c>
      <c r="R1199" t="n">
        <v>20.75</v>
      </c>
      <c r="S1199" t="n">
        <v>13.05</v>
      </c>
      <c r="T1199" t="n">
        <v>3521.74</v>
      </c>
      <c r="U1199" t="n">
        <v>0.63</v>
      </c>
      <c r="V1199" t="n">
        <v>0.88</v>
      </c>
      <c r="W1199" t="n">
        <v>0.07000000000000001</v>
      </c>
      <c r="X1199" t="n">
        <v>0.22</v>
      </c>
      <c r="Y1199" t="n">
        <v>1</v>
      </c>
      <c r="Z1199" t="n">
        <v>10</v>
      </c>
    </row>
    <row r="1200">
      <c r="A1200" t="n">
        <v>15</v>
      </c>
      <c r="B1200" t="n">
        <v>130</v>
      </c>
      <c r="C1200" t="inlineStr">
        <is>
          <t xml:space="preserve">CONCLUIDO	</t>
        </is>
      </c>
      <c r="D1200" t="n">
        <v>13.0653</v>
      </c>
      <c r="E1200" t="n">
        <v>7.65</v>
      </c>
      <c r="F1200" t="n">
        <v>4.26</v>
      </c>
      <c r="G1200" t="n">
        <v>21.31</v>
      </c>
      <c r="H1200" t="n">
        <v>0.33</v>
      </c>
      <c r="I1200" t="n">
        <v>12</v>
      </c>
      <c r="J1200" t="n">
        <v>259.71</v>
      </c>
      <c r="K1200" t="n">
        <v>59.19</v>
      </c>
      <c r="L1200" t="n">
        <v>4.75</v>
      </c>
      <c r="M1200" t="n">
        <v>10</v>
      </c>
      <c r="N1200" t="n">
        <v>65.76000000000001</v>
      </c>
      <c r="O1200" t="n">
        <v>32264.79</v>
      </c>
      <c r="P1200" t="n">
        <v>67.78</v>
      </c>
      <c r="Q1200" t="n">
        <v>203.56</v>
      </c>
      <c r="R1200" t="n">
        <v>21.05</v>
      </c>
      <c r="S1200" t="n">
        <v>13.05</v>
      </c>
      <c r="T1200" t="n">
        <v>3671.39</v>
      </c>
      <c r="U1200" t="n">
        <v>0.62</v>
      </c>
      <c r="V1200" t="n">
        <v>0.88</v>
      </c>
      <c r="W1200" t="n">
        <v>0.07000000000000001</v>
      </c>
      <c r="X1200" t="n">
        <v>0.22</v>
      </c>
      <c r="Y1200" t="n">
        <v>1</v>
      </c>
      <c r="Z1200" t="n">
        <v>10</v>
      </c>
    </row>
    <row r="1201">
      <c r="A1201" t="n">
        <v>16</v>
      </c>
      <c r="B1201" t="n">
        <v>130</v>
      </c>
      <c r="C1201" t="inlineStr">
        <is>
          <t xml:space="preserve">CONCLUIDO	</t>
        </is>
      </c>
      <c r="D1201" t="n">
        <v>13.1907</v>
      </c>
      <c r="E1201" t="n">
        <v>7.58</v>
      </c>
      <c r="F1201" t="n">
        <v>4.24</v>
      </c>
      <c r="G1201" t="n">
        <v>23.12</v>
      </c>
      <c r="H1201" t="n">
        <v>0.34</v>
      </c>
      <c r="I1201" t="n">
        <v>11</v>
      </c>
      <c r="J1201" t="n">
        <v>260.17</v>
      </c>
      <c r="K1201" t="n">
        <v>59.19</v>
      </c>
      <c r="L1201" t="n">
        <v>5</v>
      </c>
      <c r="M1201" t="n">
        <v>9</v>
      </c>
      <c r="N1201" t="n">
        <v>65.98</v>
      </c>
      <c r="O1201" t="n">
        <v>32321.82</v>
      </c>
      <c r="P1201" t="n">
        <v>67.23</v>
      </c>
      <c r="Q1201" t="n">
        <v>203.57</v>
      </c>
      <c r="R1201" t="n">
        <v>20.12</v>
      </c>
      <c r="S1201" t="n">
        <v>13.05</v>
      </c>
      <c r="T1201" t="n">
        <v>3211.77</v>
      </c>
      <c r="U1201" t="n">
        <v>0.65</v>
      </c>
      <c r="V1201" t="n">
        <v>0.88</v>
      </c>
      <c r="W1201" t="n">
        <v>0.07000000000000001</v>
      </c>
      <c r="X1201" t="n">
        <v>0.2</v>
      </c>
      <c r="Y1201" t="n">
        <v>1</v>
      </c>
      <c r="Z1201" t="n">
        <v>10</v>
      </c>
    </row>
    <row r="1202">
      <c r="A1202" t="n">
        <v>17</v>
      </c>
      <c r="B1202" t="n">
        <v>130</v>
      </c>
      <c r="C1202" t="inlineStr">
        <is>
          <t xml:space="preserve">CONCLUIDO	</t>
        </is>
      </c>
      <c r="D1202" t="n">
        <v>13.2018</v>
      </c>
      <c r="E1202" t="n">
        <v>7.57</v>
      </c>
      <c r="F1202" t="n">
        <v>4.23</v>
      </c>
      <c r="G1202" t="n">
        <v>23.08</v>
      </c>
      <c r="H1202" t="n">
        <v>0.36</v>
      </c>
      <c r="I1202" t="n">
        <v>11</v>
      </c>
      <c r="J1202" t="n">
        <v>260.63</v>
      </c>
      <c r="K1202" t="n">
        <v>59.19</v>
      </c>
      <c r="L1202" t="n">
        <v>5.25</v>
      </c>
      <c r="M1202" t="n">
        <v>9</v>
      </c>
      <c r="N1202" t="n">
        <v>66.19</v>
      </c>
      <c r="O1202" t="n">
        <v>32378.93</v>
      </c>
      <c r="P1202" t="n">
        <v>67.09</v>
      </c>
      <c r="Q1202" t="n">
        <v>203.56</v>
      </c>
      <c r="R1202" t="n">
        <v>19.93</v>
      </c>
      <c r="S1202" t="n">
        <v>13.05</v>
      </c>
      <c r="T1202" t="n">
        <v>3117.08</v>
      </c>
      <c r="U1202" t="n">
        <v>0.65</v>
      </c>
      <c r="V1202" t="n">
        <v>0.88</v>
      </c>
      <c r="W1202" t="n">
        <v>0.07000000000000001</v>
      </c>
      <c r="X1202" t="n">
        <v>0.19</v>
      </c>
      <c r="Y1202" t="n">
        <v>1</v>
      </c>
      <c r="Z1202" t="n">
        <v>10</v>
      </c>
    </row>
    <row r="1203">
      <c r="A1203" t="n">
        <v>18</v>
      </c>
      <c r="B1203" t="n">
        <v>130</v>
      </c>
      <c r="C1203" t="inlineStr">
        <is>
          <t xml:space="preserve">CONCLUIDO	</t>
        </is>
      </c>
      <c r="D1203" t="n">
        <v>13.3884</v>
      </c>
      <c r="E1203" t="n">
        <v>7.47</v>
      </c>
      <c r="F1203" t="n">
        <v>4.18</v>
      </c>
      <c r="G1203" t="n">
        <v>25.05</v>
      </c>
      <c r="H1203" t="n">
        <v>0.37</v>
      </c>
      <c r="I1203" t="n">
        <v>10</v>
      </c>
      <c r="J1203" t="n">
        <v>261.1</v>
      </c>
      <c r="K1203" t="n">
        <v>59.19</v>
      </c>
      <c r="L1203" t="n">
        <v>5.5</v>
      </c>
      <c r="M1203" t="n">
        <v>8</v>
      </c>
      <c r="N1203" t="n">
        <v>66.40000000000001</v>
      </c>
      <c r="O1203" t="n">
        <v>32436.11</v>
      </c>
      <c r="P1203" t="n">
        <v>66.06</v>
      </c>
      <c r="Q1203" t="n">
        <v>203.59</v>
      </c>
      <c r="R1203" t="n">
        <v>18.07</v>
      </c>
      <c r="S1203" t="n">
        <v>13.05</v>
      </c>
      <c r="T1203" t="n">
        <v>2189.88</v>
      </c>
      <c r="U1203" t="n">
        <v>0.72</v>
      </c>
      <c r="V1203" t="n">
        <v>0.89</v>
      </c>
      <c r="W1203" t="n">
        <v>0.07000000000000001</v>
      </c>
      <c r="X1203" t="n">
        <v>0.13</v>
      </c>
      <c r="Y1203" t="n">
        <v>1</v>
      </c>
      <c r="Z1203" t="n">
        <v>10</v>
      </c>
    </row>
    <row r="1204">
      <c r="A1204" t="n">
        <v>19</v>
      </c>
      <c r="B1204" t="n">
        <v>130</v>
      </c>
      <c r="C1204" t="inlineStr">
        <is>
          <t xml:space="preserve">CONCLUIDO	</t>
        </is>
      </c>
      <c r="D1204" t="n">
        <v>13.2841</v>
      </c>
      <c r="E1204" t="n">
        <v>7.53</v>
      </c>
      <c r="F1204" t="n">
        <v>4.23</v>
      </c>
      <c r="G1204" t="n">
        <v>25.4</v>
      </c>
      <c r="H1204" t="n">
        <v>0.39</v>
      </c>
      <c r="I1204" t="n">
        <v>10</v>
      </c>
      <c r="J1204" t="n">
        <v>261.56</v>
      </c>
      <c r="K1204" t="n">
        <v>59.19</v>
      </c>
      <c r="L1204" t="n">
        <v>5.75</v>
      </c>
      <c r="M1204" t="n">
        <v>8</v>
      </c>
      <c r="N1204" t="n">
        <v>66.62</v>
      </c>
      <c r="O1204" t="n">
        <v>32493.38</v>
      </c>
      <c r="P1204" t="n">
        <v>66.84</v>
      </c>
      <c r="Q1204" t="n">
        <v>203.56</v>
      </c>
      <c r="R1204" t="n">
        <v>20.32</v>
      </c>
      <c r="S1204" t="n">
        <v>13.05</v>
      </c>
      <c r="T1204" t="n">
        <v>3317.01</v>
      </c>
      <c r="U1204" t="n">
        <v>0.64</v>
      </c>
      <c r="V1204" t="n">
        <v>0.88</v>
      </c>
      <c r="W1204" t="n">
        <v>0.07000000000000001</v>
      </c>
      <c r="X1204" t="n">
        <v>0.19</v>
      </c>
      <c r="Y1204" t="n">
        <v>1</v>
      </c>
      <c r="Z1204" t="n">
        <v>10</v>
      </c>
    </row>
    <row r="1205">
      <c r="A1205" t="n">
        <v>20</v>
      </c>
      <c r="B1205" t="n">
        <v>130</v>
      </c>
      <c r="C1205" t="inlineStr">
        <is>
          <t xml:space="preserve">CONCLUIDO	</t>
        </is>
      </c>
      <c r="D1205" t="n">
        <v>13.4348</v>
      </c>
      <c r="E1205" t="n">
        <v>7.44</v>
      </c>
      <c r="F1205" t="n">
        <v>4.2</v>
      </c>
      <c r="G1205" t="n">
        <v>27.99</v>
      </c>
      <c r="H1205" t="n">
        <v>0.41</v>
      </c>
      <c r="I1205" t="n">
        <v>9</v>
      </c>
      <c r="J1205" t="n">
        <v>262.03</v>
      </c>
      <c r="K1205" t="n">
        <v>59.19</v>
      </c>
      <c r="L1205" t="n">
        <v>6</v>
      </c>
      <c r="M1205" t="n">
        <v>7</v>
      </c>
      <c r="N1205" t="n">
        <v>66.83</v>
      </c>
      <c r="O1205" t="n">
        <v>32550.72</v>
      </c>
      <c r="P1205" t="n">
        <v>66.08</v>
      </c>
      <c r="Q1205" t="n">
        <v>203.56</v>
      </c>
      <c r="R1205" t="n">
        <v>19.01</v>
      </c>
      <c r="S1205" t="n">
        <v>13.05</v>
      </c>
      <c r="T1205" t="n">
        <v>2663.82</v>
      </c>
      <c r="U1205" t="n">
        <v>0.6899999999999999</v>
      </c>
      <c r="V1205" t="n">
        <v>0.89</v>
      </c>
      <c r="W1205" t="n">
        <v>0.07000000000000001</v>
      </c>
      <c r="X1205" t="n">
        <v>0.16</v>
      </c>
      <c r="Y1205" t="n">
        <v>1</v>
      </c>
      <c r="Z1205" t="n">
        <v>10</v>
      </c>
    </row>
    <row r="1206">
      <c r="A1206" t="n">
        <v>21</v>
      </c>
      <c r="B1206" t="n">
        <v>130</v>
      </c>
      <c r="C1206" t="inlineStr">
        <is>
          <t xml:space="preserve">CONCLUIDO	</t>
        </is>
      </c>
      <c r="D1206" t="n">
        <v>13.4163</v>
      </c>
      <c r="E1206" t="n">
        <v>7.45</v>
      </c>
      <c r="F1206" t="n">
        <v>4.21</v>
      </c>
      <c r="G1206" t="n">
        <v>28.06</v>
      </c>
      <c r="H1206" t="n">
        <v>0.42</v>
      </c>
      <c r="I1206" t="n">
        <v>9</v>
      </c>
      <c r="J1206" t="n">
        <v>262.49</v>
      </c>
      <c r="K1206" t="n">
        <v>59.19</v>
      </c>
      <c r="L1206" t="n">
        <v>6.25</v>
      </c>
      <c r="M1206" t="n">
        <v>7</v>
      </c>
      <c r="N1206" t="n">
        <v>67.05</v>
      </c>
      <c r="O1206" t="n">
        <v>32608.15</v>
      </c>
      <c r="P1206" t="n">
        <v>66.34999999999999</v>
      </c>
      <c r="Q1206" t="n">
        <v>203.58</v>
      </c>
      <c r="R1206" t="n">
        <v>19.29</v>
      </c>
      <c r="S1206" t="n">
        <v>13.05</v>
      </c>
      <c r="T1206" t="n">
        <v>2803.13</v>
      </c>
      <c r="U1206" t="n">
        <v>0.68</v>
      </c>
      <c r="V1206" t="n">
        <v>0.89</v>
      </c>
      <c r="W1206" t="n">
        <v>0.07000000000000001</v>
      </c>
      <c r="X1206" t="n">
        <v>0.17</v>
      </c>
      <c r="Y1206" t="n">
        <v>1</v>
      </c>
      <c r="Z1206" t="n">
        <v>10</v>
      </c>
    </row>
    <row r="1207">
      <c r="A1207" t="n">
        <v>22</v>
      </c>
      <c r="B1207" t="n">
        <v>130</v>
      </c>
      <c r="C1207" t="inlineStr">
        <is>
          <t xml:space="preserve">CONCLUIDO	</t>
        </is>
      </c>
      <c r="D1207" t="n">
        <v>13.4143</v>
      </c>
      <c r="E1207" t="n">
        <v>7.45</v>
      </c>
      <c r="F1207" t="n">
        <v>4.21</v>
      </c>
      <c r="G1207" t="n">
        <v>28.06</v>
      </c>
      <c r="H1207" t="n">
        <v>0.44</v>
      </c>
      <c r="I1207" t="n">
        <v>9</v>
      </c>
      <c r="J1207" t="n">
        <v>262.96</v>
      </c>
      <c r="K1207" t="n">
        <v>59.19</v>
      </c>
      <c r="L1207" t="n">
        <v>6.5</v>
      </c>
      <c r="M1207" t="n">
        <v>7</v>
      </c>
      <c r="N1207" t="n">
        <v>67.26000000000001</v>
      </c>
      <c r="O1207" t="n">
        <v>32665.66</v>
      </c>
      <c r="P1207" t="n">
        <v>66.09999999999999</v>
      </c>
      <c r="Q1207" t="n">
        <v>203.56</v>
      </c>
      <c r="R1207" t="n">
        <v>19.37</v>
      </c>
      <c r="S1207" t="n">
        <v>13.05</v>
      </c>
      <c r="T1207" t="n">
        <v>2846.81</v>
      </c>
      <c r="U1207" t="n">
        <v>0.67</v>
      </c>
      <c r="V1207" t="n">
        <v>0.89</v>
      </c>
      <c r="W1207" t="n">
        <v>0.07000000000000001</v>
      </c>
      <c r="X1207" t="n">
        <v>0.17</v>
      </c>
      <c r="Y1207" t="n">
        <v>1</v>
      </c>
      <c r="Z1207" t="n">
        <v>10</v>
      </c>
    </row>
    <row r="1208">
      <c r="A1208" t="n">
        <v>23</v>
      </c>
      <c r="B1208" t="n">
        <v>130</v>
      </c>
      <c r="C1208" t="inlineStr">
        <is>
          <t xml:space="preserve">CONCLUIDO	</t>
        </is>
      </c>
      <c r="D1208" t="n">
        <v>13.5563</v>
      </c>
      <c r="E1208" t="n">
        <v>7.38</v>
      </c>
      <c r="F1208" t="n">
        <v>4.18</v>
      </c>
      <c r="G1208" t="n">
        <v>31.35</v>
      </c>
      <c r="H1208" t="n">
        <v>0.46</v>
      </c>
      <c r="I1208" t="n">
        <v>8</v>
      </c>
      <c r="J1208" t="n">
        <v>263.42</v>
      </c>
      <c r="K1208" t="n">
        <v>59.19</v>
      </c>
      <c r="L1208" t="n">
        <v>6.75</v>
      </c>
      <c r="M1208" t="n">
        <v>6</v>
      </c>
      <c r="N1208" t="n">
        <v>67.48</v>
      </c>
      <c r="O1208" t="n">
        <v>32723.25</v>
      </c>
      <c r="P1208" t="n">
        <v>65.48</v>
      </c>
      <c r="Q1208" t="n">
        <v>203.56</v>
      </c>
      <c r="R1208" t="n">
        <v>18.39</v>
      </c>
      <c r="S1208" t="n">
        <v>13.05</v>
      </c>
      <c r="T1208" t="n">
        <v>2360.35</v>
      </c>
      <c r="U1208" t="n">
        <v>0.71</v>
      </c>
      <c r="V1208" t="n">
        <v>0.89</v>
      </c>
      <c r="W1208" t="n">
        <v>0.07000000000000001</v>
      </c>
      <c r="X1208" t="n">
        <v>0.14</v>
      </c>
      <c r="Y1208" t="n">
        <v>1</v>
      </c>
      <c r="Z1208" t="n">
        <v>10</v>
      </c>
    </row>
    <row r="1209">
      <c r="A1209" t="n">
        <v>24</v>
      </c>
      <c r="B1209" t="n">
        <v>130</v>
      </c>
      <c r="C1209" t="inlineStr">
        <is>
          <t xml:space="preserve">CONCLUIDO	</t>
        </is>
      </c>
      <c r="D1209" t="n">
        <v>13.5603</v>
      </c>
      <c r="E1209" t="n">
        <v>7.37</v>
      </c>
      <c r="F1209" t="n">
        <v>4.18</v>
      </c>
      <c r="G1209" t="n">
        <v>31.34</v>
      </c>
      <c r="H1209" t="n">
        <v>0.47</v>
      </c>
      <c r="I1209" t="n">
        <v>8</v>
      </c>
      <c r="J1209" t="n">
        <v>263.89</v>
      </c>
      <c r="K1209" t="n">
        <v>59.19</v>
      </c>
      <c r="L1209" t="n">
        <v>7</v>
      </c>
      <c r="M1209" t="n">
        <v>6</v>
      </c>
      <c r="N1209" t="n">
        <v>67.7</v>
      </c>
      <c r="O1209" t="n">
        <v>32780.92</v>
      </c>
      <c r="P1209" t="n">
        <v>65.45999999999999</v>
      </c>
      <c r="Q1209" t="n">
        <v>203.56</v>
      </c>
      <c r="R1209" t="n">
        <v>18.33</v>
      </c>
      <c r="S1209" t="n">
        <v>13.05</v>
      </c>
      <c r="T1209" t="n">
        <v>2330.22</v>
      </c>
      <c r="U1209" t="n">
        <v>0.71</v>
      </c>
      <c r="V1209" t="n">
        <v>0.89</v>
      </c>
      <c r="W1209" t="n">
        <v>0.07000000000000001</v>
      </c>
      <c r="X1209" t="n">
        <v>0.14</v>
      </c>
      <c r="Y1209" t="n">
        <v>1</v>
      </c>
      <c r="Z1209" t="n">
        <v>10</v>
      </c>
    </row>
    <row r="1210">
      <c r="A1210" t="n">
        <v>25</v>
      </c>
      <c r="B1210" t="n">
        <v>130</v>
      </c>
      <c r="C1210" t="inlineStr">
        <is>
          <t xml:space="preserve">CONCLUIDO	</t>
        </is>
      </c>
      <c r="D1210" t="n">
        <v>13.5629</v>
      </c>
      <c r="E1210" t="n">
        <v>7.37</v>
      </c>
      <c r="F1210" t="n">
        <v>4.18</v>
      </c>
      <c r="G1210" t="n">
        <v>31.33</v>
      </c>
      <c r="H1210" t="n">
        <v>0.49</v>
      </c>
      <c r="I1210" t="n">
        <v>8</v>
      </c>
      <c r="J1210" t="n">
        <v>264.36</v>
      </c>
      <c r="K1210" t="n">
        <v>59.19</v>
      </c>
      <c r="L1210" t="n">
        <v>7.25</v>
      </c>
      <c r="M1210" t="n">
        <v>6</v>
      </c>
      <c r="N1210" t="n">
        <v>67.92</v>
      </c>
      <c r="O1210" t="n">
        <v>32838.68</v>
      </c>
      <c r="P1210" t="n">
        <v>65.2</v>
      </c>
      <c r="Q1210" t="n">
        <v>203.56</v>
      </c>
      <c r="R1210" t="n">
        <v>18.29</v>
      </c>
      <c r="S1210" t="n">
        <v>13.05</v>
      </c>
      <c r="T1210" t="n">
        <v>2308.56</v>
      </c>
      <c r="U1210" t="n">
        <v>0.71</v>
      </c>
      <c r="V1210" t="n">
        <v>0.89</v>
      </c>
      <c r="W1210" t="n">
        <v>0.07000000000000001</v>
      </c>
      <c r="X1210" t="n">
        <v>0.14</v>
      </c>
      <c r="Y1210" t="n">
        <v>1</v>
      </c>
      <c r="Z1210" t="n">
        <v>10</v>
      </c>
    </row>
    <row r="1211">
      <c r="A1211" t="n">
        <v>26</v>
      </c>
      <c r="B1211" t="n">
        <v>130</v>
      </c>
      <c r="C1211" t="inlineStr">
        <is>
          <t xml:space="preserve">CONCLUIDO	</t>
        </is>
      </c>
      <c r="D1211" t="n">
        <v>13.5506</v>
      </c>
      <c r="E1211" t="n">
        <v>7.38</v>
      </c>
      <c r="F1211" t="n">
        <v>4.18</v>
      </c>
      <c r="G1211" t="n">
        <v>31.38</v>
      </c>
      <c r="H1211" t="n">
        <v>0.5</v>
      </c>
      <c r="I1211" t="n">
        <v>8</v>
      </c>
      <c r="J1211" t="n">
        <v>264.83</v>
      </c>
      <c r="K1211" t="n">
        <v>59.19</v>
      </c>
      <c r="L1211" t="n">
        <v>7.5</v>
      </c>
      <c r="M1211" t="n">
        <v>6</v>
      </c>
      <c r="N1211" t="n">
        <v>68.14</v>
      </c>
      <c r="O1211" t="n">
        <v>32896.51</v>
      </c>
      <c r="P1211" t="n">
        <v>65.13</v>
      </c>
      <c r="Q1211" t="n">
        <v>203.56</v>
      </c>
      <c r="R1211" t="n">
        <v>18.51</v>
      </c>
      <c r="S1211" t="n">
        <v>13.05</v>
      </c>
      <c r="T1211" t="n">
        <v>2419.93</v>
      </c>
      <c r="U1211" t="n">
        <v>0.71</v>
      </c>
      <c r="V1211" t="n">
        <v>0.89</v>
      </c>
      <c r="W1211" t="n">
        <v>0.07000000000000001</v>
      </c>
      <c r="X1211" t="n">
        <v>0.14</v>
      </c>
      <c r="Y1211" t="n">
        <v>1</v>
      </c>
      <c r="Z1211" t="n">
        <v>10</v>
      </c>
    </row>
    <row r="1212">
      <c r="A1212" t="n">
        <v>27</v>
      </c>
      <c r="B1212" t="n">
        <v>130</v>
      </c>
      <c r="C1212" t="inlineStr">
        <is>
          <t xml:space="preserve">CONCLUIDO	</t>
        </is>
      </c>
      <c r="D1212" t="n">
        <v>13.6981</v>
      </c>
      <c r="E1212" t="n">
        <v>7.3</v>
      </c>
      <c r="F1212" t="n">
        <v>4.15</v>
      </c>
      <c r="G1212" t="n">
        <v>35.6</v>
      </c>
      <c r="H1212" t="n">
        <v>0.52</v>
      </c>
      <c r="I1212" t="n">
        <v>7</v>
      </c>
      <c r="J1212" t="n">
        <v>265.3</v>
      </c>
      <c r="K1212" t="n">
        <v>59.19</v>
      </c>
      <c r="L1212" t="n">
        <v>7.75</v>
      </c>
      <c r="M1212" t="n">
        <v>5</v>
      </c>
      <c r="N1212" t="n">
        <v>68.36</v>
      </c>
      <c r="O1212" t="n">
        <v>32954.43</v>
      </c>
      <c r="P1212" t="n">
        <v>64.48</v>
      </c>
      <c r="Q1212" t="n">
        <v>203.56</v>
      </c>
      <c r="R1212" t="n">
        <v>17.4</v>
      </c>
      <c r="S1212" t="n">
        <v>13.05</v>
      </c>
      <c r="T1212" t="n">
        <v>1871.01</v>
      </c>
      <c r="U1212" t="n">
        <v>0.75</v>
      </c>
      <c r="V1212" t="n">
        <v>0.9</v>
      </c>
      <c r="W1212" t="n">
        <v>0.07000000000000001</v>
      </c>
      <c r="X1212" t="n">
        <v>0.11</v>
      </c>
      <c r="Y1212" t="n">
        <v>1</v>
      </c>
      <c r="Z1212" t="n">
        <v>10</v>
      </c>
    </row>
    <row r="1213">
      <c r="A1213" t="n">
        <v>28</v>
      </c>
      <c r="B1213" t="n">
        <v>130</v>
      </c>
      <c r="C1213" t="inlineStr">
        <is>
          <t xml:space="preserve">CONCLUIDO	</t>
        </is>
      </c>
      <c r="D1213" t="n">
        <v>13.7431</v>
      </c>
      <c r="E1213" t="n">
        <v>7.28</v>
      </c>
      <c r="F1213" t="n">
        <v>4.13</v>
      </c>
      <c r="G1213" t="n">
        <v>35.39</v>
      </c>
      <c r="H1213" t="n">
        <v>0.54</v>
      </c>
      <c r="I1213" t="n">
        <v>7</v>
      </c>
      <c r="J1213" t="n">
        <v>265.77</v>
      </c>
      <c r="K1213" t="n">
        <v>59.19</v>
      </c>
      <c r="L1213" t="n">
        <v>8</v>
      </c>
      <c r="M1213" t="n">
        <v>5</v>
      </c>
      <c r="N1213" t="n">
        <v>68.58</v>
      </c>
      <c r="O1213" t="n">
        <v>33012.44</v>
      </c>
      <c r="P1213" t="n">
        <v>64.01000000000001</v>
      </c>
      <c r="Q1213" t="n">
        <v>203.56</v>
      </c>
      <c r="R1213" t="n">
        <v>16.69</v>
      </c>
      <c r="S1213" t="n">
        <v>13.05</v>
      </c>
      <c r="T1213" t="n">
        <v>1515.73</v>
      </c>
      <c r="U1213" t="n">
        <v>0.78</v>
      </c>
      <c r="V1213" t="n">
        <v>0.9</v>
      </c>
      <c r="W1213" t="n">
        <v>0.06</v>
      </c>
      <c r="X1213" t="n">
        <v>0.09</v>
      </c>
      <c r="Y1213" t="n">
        <v>1</v>
      </c>
      <c r="Z1213" t="n">
        <v>10</v>
      </c>
    </row>
    <row r="1214">
      <c r="A1214" t="n">
        <v>29</v>
      </c>
      <c r="B1214" t="n">
        <v>130</v>
      </c>
      <c r="C1214" t="inlineStr">
        <is>
          <t xml:space="preserve">CONCLUIDO	</t>
        </is>
      </c>
      <c r="D1214" t="n">
        <v>13.696</v>
      </c>
      <c r="E1214" t="n">
        <v>7.3</v>
      </c>
      <c r="F1214" t="n">
        <v>4.15</v>
      </c>
      <c r="G1214" t="n">
        <v>35.61</v>
      </c>
      <c r="H1214" t="n">
        <v>0.55</v>
      </c>
      <c r="I1214" t="n">
        <v>7</v>
      </c>
      <c r="J1214" t="n">
        <v>266.24</v>
      </c>
      <c r="K1214" t="n">
        <v>59.19</v>
      </c>
      <c r="L1214" t="n">
        <v>8.25</v>
      </c>
      <c r="M1214" t="n">
        <v>5</v>
      </c>
      <c r="N1214" t="n">
        <v>68.8</v>
      </c>
      <c r="O1214" t="n">
        <v>33070.52</v>
      </c>
      <c r="P1214" t="n">
        <v>64.39</v>
      </c>
      <c r="Q1214" t="n">
        <v>203.56</v>
      </c>
      <c r="R1214" t="n">
        <v>17.66</v>
      </c>
      <c r="S1214" t="n">
        <v>13.05</v>
      </c>
      <c r="T1214" t="n">
        <v>2000.09</v>
      </c>
      <c r="U1214" t="n">
        <v>0.74</v>
      </c>
      <c r="V1214" t="n">
        <v>0.9</v>
      </c>
      <c r="W1214" t="n">
        <v>0.06</v>
      </c>
      <c r="X1214" t="n">
        <v>0.11</v>
      </c>
      <c r="Y1214" t="n">
        <v>1</v>
      </c>
      <c r="Z1214" t="n">
        <v>10</v>
      </c>
    </row>
    <row r="1215">
      <c r="A1215" t="n">
        <v>30</v>
      </c>
      <c r="B1215" t="n">
        <v>130</v>
      </c>
      <c r="C1215" t="inlineStr">
        <is>
          <t xml:space="preserve">CONCLUIDO	</t>
        </is>
      </c>
      <c r="D1215" t="n">
        <v>13.6695</v>
      </c>
      <c r="E1215" t="n">
        <v>7.32</v>
      </c>
      <c r="F1215" t="n">
        <v>4.17</v>
      </c>
      <c r="G1215" t="n">
        <v>35.73</v>
      </c>
      <c r="H1215" t="n">
        <v>0.57</v>
      </c>
      <c r="I1215" t="n">
        <v>7</v>
      </c>
      <c r="J1215" t="n">
        <v>266.71</v>
      </c>
      <c r="K1215" t="n">
        <v>59.19</v>
      </c>
      <c r="L1215" t="n">
        <v>8.5</v>
      </c>
      <c r="M1215" t="n">
        <v>5</v>
      </c>
      <c r="N1215" t="n">
        <v>69.02</v>
      </c>
      <c r="O1215" t="n">
        <v>33128.7</v>
      </c>
      <c r="P1215" t="n">
        <v>64.53</v>
      </c>
      <c r="Q1215" t="n">
        <v>203.56</v>
      </c>
      <c r="R1215" t="n">
        <v>18.04</v>
      </c>
      <c r="S1215" t="n">
        <v>13.05</v>
      </c>
      <c r="T1215" t="n">
        <v>2191.73</v>
      </c>
      <c r="U1215" t="n">
        <v>0.72</v>
      </c>
      <c r="V1215" t="n">
        <v>0.9</v>
      </c>
      <c r="W1215" t="n">
        <v>0.07000000000000001</v>
      </c>
      <c r="X1215" t="n">
        <v>0.13</v>
      </c>
      <c r="Y1215" t="n">
        <v>1</v>
      </c>
      <c r="Z1215" t="n">
        <v>10</v>
      </c>
    </row>
    <row r="1216">
      <c r="A1216" t="n">
        <v>31</v>
      </c>
      <c r="B1216" t="n">
        <v>130</v>
      </c>
      <c r="C1216" t="inlineStr">
        <is>
          <t xml:space="preserve">CONCLUIDO	</t>
        </is>
      </c>
      <c r="D1216" t="n">
        <v>13.6809</v>
      </c>
      <c r="E1216" t="n">
        <v>7.31</v>
      </c>
      <c r="F1216" t="n">
        <v>4.16</v>
      </c>
      <c r="G1216" t="n">
        <v>35.68</v>
      </c>
      <c r="H1216" t="n">
        <v>0.58</v>
      </c>
      <c r="I1216" t="n">
        <v>7</v>
      </c>
      <c r="J1216" t="n">
        <v>267.18</v>
      </c>
      <c r="K1216" t="n">
        <v>59.19</v>
      </c>
      <c r="L1216" t="n">
        <v>8.75</v>
      </c>
      <c r="M1216" t="n">
        <v>5</v>
      </c>
      <c r="N1216" t="n">
        <v>69.23999999999999</v>
      </c>
      <c r="O1216" t="n">
        <v>33186.95</v>
      </c>
      <c r="P1216" t="n">
        <v>64.17</v>
      </c>
      <c r="Q1216" t="n">
        <v>203.56</v>
      </c>
      <c r="R1216" t="n">
        <v>17.85</v>
      </c>
      <c r="S1216" t="n">
        <v>13.05</v>
      </c>
      <c r="T1216" t="n">
        <v>2095.91</v>
      </c>
      <c r="U1216" t="n">
        <v>0.73</v>
      </c>
      <c r="V1216" t="n">
        <v>0.9</v>
      </c>
      <c r="W1216" t="n">
        <v>0.06</v>
      </c>
      <c r="X1216" t="n">
        <v>0.12</v>
      </c>
      <c r="Y1216" t="n">
        <v>1</v>
      </c>
      <c r="Z1216" t="n">
        <v>10</v>
      </c>
    </row>
    <row r="1217">
      <c r="A1217" t="n">
        <v>32</v>
      </c>
      <c r="B1217" t="n">
        <v>130</v>
      </c>
      <c r="C1217" t="inlineStr">
        <is>
          <t xml:space="preserve">CONCLUIDO	</t>
        </is>
      </c>
      <c r="D1217" t="n">
        <v>13.67</v>
      </c>
      <c r="E1217" t="n">
        <v>7.32</v>
      </c>
      <c r="F1217" t="n">
        <v>4.17</v>
      </c>
      <c r="G1217" t="n">
        <v>35.73</v>
      </c>
      <c r="H1217" t="n">
        <v>0.6</v>
      </c>
      <c r="I1217" t="n">
        <v>7</v>
      </c>
      <c r="J1217" t="n">
        <v>267.66</v>
      </c>
      <c r="K1217" t="n">
        <v>59.19</v>
      </c>
      <c r="L1217" t="n">
        <v>9</v>
      </c>
      <c r="M1217" t="n">
        <v>5</v>
      </c>
      <c r="N1217" t="n">
        <v>69.45999999999999</v>
      </c>
      <c r="O1217" t="n">
        <v>33245.29</v>
      </c>
      <c r="P1217" t="n">
        <v>64.08</v>
      </c>
      <c r="Q1217" t="n">
        <v>203.56</v>
      </c>
      <c r="R1217" t="n">
        <v>18.08</v>
      </c>
      <c r="S1217" t="n">
        <v>13.05</v>
      </c>
      <c r="T1217" t="n">
        <v>2212.08</v>
      </c>
      <c r="U1217" t="n">
        <v>0.72</v>
      </c>
      <c r="V1217" t="n">
        <v>0.9</v>
      </c>
      <c r="W1217" t="n">
        <v>0.06</v>
      </c>
      <c r="X1217" t="n">
        <v>0.13</v>
      </c>
      <c r="Y1217" t="n">
        <v>1</v>
      </c>
      <c r="Z1217" t="n">
        <v>10</v>
      </c>
    </row>
    <row r="1218">
      <c r="A1218" t="n">
        <v>33</v>
      </c>
      <c r="B1218" t="n">
        <v>130</v>
      </c>
      <c r="C1218" t="inlineStr">
        <is>
          <t xml:space="preserve">CONCLUIDO	</t>
        </is>
      </c>
      <c r="D1218" t="n">
        <v>13.8143</v>
      </c>
      <c r="E1218" t="n">
        <v>7.24</v>
      </c>
      <c r="F1218" t="n">
        <v>4.14</v>
      </c>
      <c r="G1218" t="n">
        <v>41.41</v>
      </c>
      <c r="H1218" t="n">
        <v>0.61</v>
      </c>
      <c r="I1218" t="n">
        <v>6</v>
      </c>
      <c r="J1218" t="n">
        <v>268.13</v>
      </c>
      <c r="K1218" t="n">
        <v>59.19</v>
      </c>
      <c r="L1218" t="n">
        <v>9.25</v>
      </c>
      <c r="M1218" t="n">
        <v>4</v>
      </c>
      <c r="N1218" t="n">
        <v>69.69</v>
      </c>
      <c r="O1218" t="n">
        <v>33303.72</v>
      </c>
      <c r="P1218" t="n">
        <v>63.47</v>
      </c>
      <c r="Q1218" t="n">
        <v>203.56</v>
      </c>
      <c r="R1218" t="n">
        <v>17.22</v>
      </c>
      <c r="S1218" t="n">
        <v>13.05</v>
      </c>
      <c r="T1218" t="n">
        <v>1783.6</v>
      </c>
      <c r="U1218" t="n">
        <v>0.76</v>
      </c>
      <c r="V1218" t="n">
        <v>0.9</v>
      </c>
      <c r="W1218" t="n">
        <v>0.06</v>
      </c>
      <c r="X1218" t="n">
        <v>0.1</v>
      </c>
      <c r="Y1218" t="n">
        <v>1</v>
      </c>
      <c r="Z1218" t="n">
        <v>10</v>
      </c>
    </row>
    <row r="1219">
      <c r="A1219" t="n">
        <v>34</v>
      </c>
      <c r="B1219" t="n">
        <v>130</v>
      </c>
      <c r="C1219" t="inlineStr">
        <is>
          <t xml:space="preserve">CONCLUIDO	</t>
        </is>
      </c>
      <c r="D1219" t="n">
        <v>13.8175</v>
      </c>
      <c r="E1219" t="n">
        <v>7.24</v>
      </c>
      <c r="F1219" t="n">
        <v>4.14</v>
      </c>
      <c r="G1219" t="n">
        <v>41.39</v>
      </c>
      <c r="H1219" t="n">
        <v>0.63</v>
      </c>
      <c r="I1219" t="n">
        <v>6</v>
      </c>
      <c r="J1219" t="n">
        <v>268.61</v>
      </c>
      <c r="K1219" t="n">
        <v>59.19</v>
      </c>
      <c r="L1219" t="n">
        <v>9.5</v>
      </c>
      <c r="M1219" t="n">
        <v>4</v>
      </c>
      <c r="N1219" t="n">
        <v>69.91</v>
      </c>
      <c r="O1219" t="n">
        <v>33362.23</v>
      </c>
      <c r="P1219" t="n">
        <v>63.49</v>
      </c>
      <c r="Q1219" t="n">
        <v>203.56</v>
      </c>
      <c r="R1219" t="n">
        <v>17.06</v>
      </c>
      <c r="S1219" t="n">
        <v>13.05</v>
      </c>
      <c r="T1219" t="n">
        <v>1706.33</v>
      </c>
      <c r="U1219" t="n">
        <v>0.76</v>
      </c>
      <c r="V1219" t="n">
        <v>0.9</v>
      </c>
      <c r="W1219" t="n">
        <v>0.06</v>
      </c>
      <c r="X1219" t="n">
        <v>0.1</v>
      </c>
      <c r="Y1219" t="n">
        <v>1</v>
      </c>
      <c r="Z1219" t="n">
        <v>10</v>
      </c>
    </row>
    <row r="1220">
      <c r="A1220" t="n">
        <v>35</v>
      </c>
      <c r="B1220" t="n">
        <v>130</v>
      </c>
      <c r="C1220" t="inlineStr">
        <is>
          <t xml:space="preserve">CONCLUIDO	</t>
        </is>
      </c>
      <c r="D1220" t="n">
        <v>13.8206</v>
      </c>
      <c r="E1220" t="n">
        <v>7.24</v>
      </c>
      <c r="F1220" t="n">
        <v>4.14</v>
      </c>
      <c r="G1220" t="n">
        <v>41.37</v>
      </c>
      <c r="H1220" t="n">
        <v>0.64</v>
      </c>
      <c r="I1220" t="n">
        <v>6</v>
      </c>
      <c r="J1220" t="n">
        <v>269.08</v>
      </c>
      <c r="K1220" t="n">
        <v>59.19</v>
      </c>
      <c r="L1220" t="n">
        <v>9.75</v>
      </c>
      <c r="M1220" t="n">
        <v>4</v>
      </c>
      <c r="N1220" t="n">
        <v>70.14</v>
      </c>
      <c r="O1220" t="n">
        <v>33420.83</v>
      </c>
      <c r="P1220" t="n">
        <v>63.44</v>
      </c>
      <c r="Q1220" t="n">
        <v>203.56</v>
      </c>
      <c r="R1220" t="n">
        <v>17.07</v>
      </c>
      <c r="S1220" t="n">
        <v>13.05</v>
      </c>
      <c r="T1220" t="n">
        <v>1710.79</v>
      </c>
      <c r="U1220" t="n">
        <v>0.76</v>
      </c>
      <c r="V1220" t="n">
        <v>0.9</v>
      </c>
      <c r="W1220" t="n">
        <v>0.06</v>
      </c>
      <c r="X1220" t="n">
        <v>0.1</v>
      </c>
      <c r="Y1220" t="n">
        <v>1</v>
      </c>
      <c r="Z1220" t="n">
        <v>10</v>
      </c>
    </row>
    <row r="1221">
      <c r="A1221" t="n">
        <v>36</v>
      </c>
      <c r="B1221" t="n">
        <v>130</v>
      </c>
      <c r="C1221" t="inlineStr">
        <is>
          <t xml:space="preserve">CONCLUIDO	</t>
        </is>
      </c>
      <c r="D1221" t="n">
        <v>13.818</v>
      </c>
      <c r="E1221" t="n">
        <v>7.24</v>
      </c>
      <c r="F1221" t="n">
        <v>4.14</v>
      </c>
      <c r="G1221" t="n">
        <v>41.39</v>
      </c>
      <c r="H1221" t="n">
        <v>0.66</v>
      </c>
      <c r="I1221" t="n">
        <v>6</v>
      </c>
      <c r="J1221" t="n">
        <v>269.56</v>
      </c>
      <c r="K1221" t="n">
        <v>59.19</v>
      </c>
      <c r="L1221" t="n">
        <v>10</v>
      </c>
      <c r="M1221" t="n">
        <v>4</v>
      </c>
      <c r="N1221" t="n">
        <v>70.36</v>
      </c>
      <c r="O1221" t="n">
        <v>33479.51</v>
      </c>
      <c r="P1221" t="n">
        <v>63.47</v>
      </c>
      <c r="Q1221" t="n">
        <v>203.56</v>
      </c>
      <c r="R1221" t="n">
        <v>17.07</v>
      </c>
      <c r="S1221" t="n">
        <v>13.05</v>
      </c>
      <c r="T1221" t="n">
        <v>1710.12</v>
      </c>
      <c r="U1221" t="n">
        <v>0.76</v>
      </c>
      <c r="V1221" t="n">
        <v>0.9</v>
      </c>
      <c r="W1221" t="n">
        <v>0.06</v>
      </c>
      <c r="X1221" t="n">
        <v>0.1</v>
      </c>
      <c r="Y1221" t="n">
        <v>1</v>
      </c>
      <c r="Z1221" t="n">
        <v>10</v>
      </c>
    </row>
    <row r="1222">
      <c r="A1222" t="n">
        <v>37</v>
      </c>
      <c r="B1222" t="n">
        <v>130</v>
      </c>
      <c r="C1222" t="inlineStr">
        <is>
          <t xml:space="preserve">CONCLUIDO	</t>
        </is>
      </c>
      <c r="D1222" t="n">
        <v>13.836</v>
      </c>
      <c r="E1222" t="n">
        <v>7.23</v>
      </c>
      <c r="F1222" t="n">
        <v>4.13</v>
      </c>
      <c r="G1222" t="n">
        <v>41.29</v>
      </c>
      <c r="H1222" t="n">
        <v>0.68</v>
      </c>
      <c r="I1222" t="n">
        <v>6</v>
      </c>
      <c r="J1222" t="n">
        <v>270.03</v>
      </c>
      <c r="K1222" t="n">
        <v>59.19</v>
      </c>
      <c r="L1222" t="n">
        <v>10.25</v>
      </c>
      <c r="M1222" t="n">
        <v>4</v>
      </c>
      <c r="N1222" t="n">
        <v>70.59</v>
      </c>
      <c r="O1222" t="n">
        <v>33538.28</v>
      </c>
      <c r="P1222" t="n">
        <v>63.18</v>
      </c>
      <c r="Q1222" t="n">
        <v>203.56</v>
      </c>
      <c r="R1222" t="n">
        <v>16.64</v>
      </c>
      <c r="S1222" t="n">
        <v>13.05</v>
      </c>
      <c r="T1222" t="n">
        <v>1496.3</v>
      </c>
      <c r="U1222" t="n">
        <v>0.78</v>
      </c>
      <c r="V1222" t="n">
        <v>0.9</v>
      </c>
      <c r="W1222" t="n">
        <v>0.07000000000000001</v>
      </c>
      <c r="X1222" t="n">
        <v>0.09</v>
      </c>
      <c r="Y1222" t="n">
        <v>1</v>
      </c>
      <c r="Z1222" t="n">
        <v>10</v>
      </c>
    </row>
    <row r="1223">
      <c r="A1223" t="n">
        <v>38</v>
      </c>
      <c r="B1223" t="n">
        <v>130</v>
      </c>
      <c r="C1223" t="inlineStr">
        <is>
          <t xml:space="preserve">CONCLUIDO	</t>
        </is>
      </c>
      <c r="D1223" t="n">
        <v>13.8515</v>
      </c>
      <c r="E1223" t="n">
        <v>7.22</v>
      </c>
      <c r="F1223" t="n">
        <v>4.12</v>
      </c>
      <c r="G1223" t="n">
        <v>41.21</v>
      </c>
      <c r="H1223" t="n">
        <v>0.6899999999999999</v>
      </c>
      <c r="I1223" t="n">
        <v>6</v>
      </c>
      <c r="J1223" t="n">
        <v>270.51</v>
      </c>
      <c r="K1223" t="n">
        <v>59.19</v>
      </c>
      <c r="L1223" t="n">
        <v>10.5</v>
      </c>
      <c r="M1223" t="n">
        <v>4</v>
      </c>
      <c r="N1223" t="n">
        <v>70.81999999999999</v>
      </c>
      <c r="O1223" t="n">
        <v>33597.14</v>
      </c>
      <c r="P1223" t="n">
        <v>62.73</v>
      </c>
      <c r="Q1223" t="n">
        <v>203.56</v>
      </c>
      <c r="R1223" t="n">
        <v>16.52</v>
      </c>
      <c r="S1223" t="n">
        <v>13.05</v>
      </c>
      <c r="T1223" t="n">
        <v>1435.25</v>
      </c>
      <c r="U1223" t="n">
        <v>0.79</v>
      </c>
      <c r="V1223" t="n">
        <v>0.91</v>
      </c>
      <c r="W1223" t="n">
        <v>0.06</v>
      </c>
      <c r="X1223" t="n">
        <v>0.08</v>
      </c>
      <c r="Y1223" t="n">
        <v>1</v>
      </c>
      <c r="Z1223" t="n">
        <v>10</v>
      </c>
    </row>
    <row r="1224">
      <c r="A1224" t="n">
        <v>39</v>
      </c>
      <c r="B1224" t="n">
        <v>130</v>
      </c>
      <c r="C1224" t="inlineStr">
        <is>
          <t xml:space="preserve">CONCLUIDO	</t>
        </is>
      </c>
      <c r="D1224" t="n">
        <v>13.8106</v>
      </c>
      <c r="E1224" t="n">
        <v>7.24</v>
      </c>
      <c r="F1224" t="n">
        <v>4.14</v>
      </c>
      <c r="G1224" t="n">
        <v>41.42</v>
      </c>
      <c r="H1224" t="n">
        <v>0.71</v>
      </c>
      <c r="I1224" t="n">
        <v>6</v>
      </c>
      <c r="J1224" t="n">
        <v>270.99</v>
      </c>
      <c r="K1224" t="n">
        <v>59.19</v>
      </c>
      <c r="L1224" t="n">
        <v>10.75</v>
      </c>
      <c r="M1224" t="n">
        <v>4</v>
      </c>
      <c r="N1224" t="n">
        <v>71.04000000000001</v>
      </c>
      <c r="O1224" t="n">
        <v>33656.08</v>
      </c>
      <c r="P1224" t="n">
        <v>62.88</v>
      </c>
      <c r="Q1224" t="n">
        <v>203.59</v>
      </c>
      <c r="R1224" t="n">
        <v>17.3</v>
      </c>
      <c r="S1224" t="n">
        <v>13.05</v>
      </c>
      <c r="T1224" t="n">
        <v>1822.5</v>
      </c>
      <c r="U1224" t="n">
        <v>0.75</v>
      </c>
      <c r="V1224" t="n">
        <v>0.9</v>
      </c>
      <c r="W1224" t="n">
        <v>0.06</v>
      </c>
      <c r="X1224" t="n">
        <v>0.1</v>
      </c>
      <c r="Y1224" t="n">
        <v>1</v>
      </c>
      <c r="Z1224" t="n">
        <v>10</v>
      </c>
    </row>
    <row r="1225">
      <c r="A1225" t="n">
        <v>40</v>
      </c>
      <c r="B1225" t="n">
        <v>130</v>
      </c>
      <c r="C1225" t="inlineStr">
        <is>
          <t xml:space="preserve">CONCLUIDO	</t>
        </is>
      </c>
      <c r="D1225" t="n">
        <v>13.7994</v>
      </c>
      <c r="E1225" t="n">
        <v>7.25</v>
      </c>
      <c r="F1225" t="n">
        <v>4.15</v>
      </c>
      <c r="G1225" t="n">
        <v>41.48</v>
      </c>
      <c r="H1225" t="n">
        <v>0.72</v>
      </c>
      <c r="I1225" t="n">
        <v>6</v>
      </c>
      <c r="J1225" t="n">
        <v>271.47</v>
      </c>
      <c r="K1225" t="n">
        <v>59.19</v>
      </c>
      <c r="L1225" t="n">
        <v>11</v>
      </c>
      <c r="M1225" t="n">
        <v>4</v>
      </c>
      <c r="N1225" t="n">
        <v>71.27</v>
      </c>
      <c r="O1225" t="n">
        <v>33715.11</v>
      </c>
      <c r="P1225" t="n">
        <v>62.8</v>
      </c>
      <c r="Q1225" t="n">
        <v>203.57</v>
      </c>
      <c r="R1225" t="n">
        <v>17.46</v>
      </c>
      <c r="S1225" t="n">
        <v>13.05</v>
      </c>
      <c r="T1225" t="n">
        <v>1903.34</v>
      </c>
      <c r="U1225" t="n">
        <v>0.75</v>
      </c>
      <c r="V1225" t="n">
        <v>0.9</v>
      </c>
      <c r="W1225" t="n">
        <v>0.06</v>
      </c>
      <c r="X1225" t="n">
        <v>0.11</v>
      </c>
      <c r="Y1225" t="n">
        <v>1</v>
      </c>
      <c r="Z1225" t="n">
        <v>10</v>
      </c>
    </row>
    <row r="1226">
      <c r="A1226" t="n">
        <v>41</v>
      </c>
      <c r="B1226" t="n">
        <v>130</v>
      </c>
      <c r="C1226" t="inlineStr">
        <is>
          <t xml:space="preserve">CONCLUIDO	</t>
        </is>
      </c>
      <c r="D1226" t="n">
        <v>13.9529</v>
      </c>
      <c r="E1226" t="n">
        <v>7.17</v>
      </c>
      <c r="F1226" t="n">
        <v>4.12</v>
      </c>
      <c r="G1226" t="n">
        <v>49.41</v>
      </c>
      <c r="H1226" t="n">
        <v>0.74</v>
      </c>
      <c r="I1226" t="n">
        <v>5</v>
      </c>
      <c r="J1226" t="n">
        <v>271.95</v>
      </c>
      <c r="K1226" t="n">
        <v>59.19</v>
      </c>
      <c r="L1226" t="n">
        <v>11.25</v>
      </c>
      <c r="M1226" t="n">
        <v>3</v>
      </c>
      <c r="N1226" t="n">
        <v>71.5</v>
      </c>
      <c r="O1226" t="n">
        <v>33774.23</v>
      </c>
      <c r="P1226" t="n">
        <v>62.14</v>
      </c>
      <c r="Q1226" t="n">
        <v>203.56</v>
      </c>
      <c r="R1226" t="n">
        <v>16.39</v>
      </c>
      <c r="S1226" t="n">
        <v>13.05</v>
      </c>
      <c r="T1226" t="n">
        <v>1376.18</v>
      </c>
      <c r="U1226" t="n">
        <v>0.8</v>
      </c>
      <c r="V1226" t="n">
        <v>0.91</v>
      </c>
      <c r="W1226" t="n">
        <v>0.06</v>
      </c>
      <c r="X1226" t="n">
        <v>0.08</v>
      </c>
      <c r="Y1226" t="n">
        <v>1</v>
      </c>
      <c r="Z1226" t="n">
        <v>10</v>
      </c>
    </row>
    <row r="1227">
      <c r="A1227" t="n">
        <v>42</v>
      </c>
      <c r="B1227" t="n">
        <v>130</v>
      </c>
      <c r="C1227" t="inlineStr">
        <is>
          <t xml:space="preserve">CONCLUIDO	</t>
        </is>
      </c>
      <c r="D1227" t="n">
        <v>13.9497</v>
      </c>
      <c r="E1227" t="n">
        <v>7.17</v>
      </c>
      <c r="F1227" t="n">
        <v>4.12</v>
      </c>
      <c r="G1227" t="n">
        <v>49.43</v>
      </c>
      <c r="H1227" t="n">
        <v>0.75</v>
      </c>
      <c r="I1227" t="n">
        <v>5</v>
      </c>
      <c r="J1227" t="n">
        <v>272.43</v>
      </c>
      <c r="K1227" t="n">
        <v>59.19</v>
      </c>
      <c r="L1227" t="n">
        <v>11.5</v>
      </c>
      <c r="M1227" t="n">
        <v>3</v>
      </c>
      <c r="N1227" t="n">
        <v>71.73</v>
      </c>
      <c r="O1227" t="n">
        <v>33833.57</v>
      </c>
      <c r="P1227" t="n">
        <v>62.13</v>
      </c>
      <c r="Q1227" t="n">
        <v>203.56</v>
      </c>
      <c r="R1227" t="n">
        <v>16.5</v>
      </c>
      <c r="S1227" t="n">
        <v>13.05</v>
      </c>
      <c r="T1227" t="n">
        <v>1427.71</v>
      </c>
      <c r="U1227" t="n">
        <v>0.79</v>
      </c>
      <c r="V1227" t="n">
        <v>0.91</v>
      </c>
      <c r="W1227" t="n">
        <v>0.06</v>
      </c>
      <c r="X1227" t="n">
        <v>0.08</v>
      </c>
      <c r="Y1227" t="n">
        <v>1</v>
      </c>
      <c r="Z1227" t="n">
        <v>10</v>
      </c>
    </row>
    <row r="1228">
      <c r="A1228" t="n">
        <v>43</v>
      </c>
      <c r="B1228" t="n">
        <v>130</v>
      </c>
      <c r="C1228" t="inlineStr">
        <is>
          <t xml:space="preserve">CONCLUIDO	</t>
        </is>
      </c>
      <c r="D1228" t="n">
        <v>13.9427</v>
      </c>
      <c r="E1228" t="n">
        <v>7.17</v>
      </c>
      <c r="F1228" t="n">
        <v>4.12</v>
      </c>
      <c r="G1228" t="n">
        <v>49.47</v>
      </c>
      <c r="H1228" t="n">
        <v>0.77</v>
      </c>
      <c r="I1228" t="n">
        <v>5</v>
      </c>
      <c r="J1228" t="n">
        <v>272.91</v>
      </c>
      <c r="K1228" t="n">
        <v>59.19</v>
      </c>
      <c r="L1228" t="n">
        <v>11.75</v>
      </c>
      <c r="M1228" t="n">
        <v>3</v>
      </c>
      <c r="N1228" t="n">
        <v>71.95999999999999</v>
      </c>
      <c r="O1228" t="n">
        <v>33892.87</v>
      </c>
      <c r="P1228" t="n">
        <v>62.38</v>
      </c>
      <c r="Q1228" t="n">
        <v>203.56</v>
      </c>
      <c r="R1228" t="n">
        <v>16.6</v>
      </c>
      <c r="S1228" t="n">
        <v>13.05</v>
      </c>
      <c r="T1228" t="n">
        <v>1479.25</v>
      </c>
      <c r="U1228" t="n">
        <v>0.79</v>
      </c>
      <c r="V1228" t="n">
        <v>0.91</v>
      </c>
      <c r="W1228" t="n">
        <v>0.06</v>
      </c>
      <c r="X1228" t="n">
        <v>0.08</v>
      </c>
      <c r="Y1228" t="n">
        <v>1</v>
      </c>
      <c r="Z1228" t="n">
        <v>10</v>
      </c>
    </row>
    <row r="1229">
      <c r="A1229" t="n">
        <v>44</v>
      </c>
      <c r="B1229" t="n">
        <v>130</v>
      </c>
      <c r="C1229" t="inlineStr">
        <is>
          <t xml:space="preserve">CONCLUIDO	</t>
        </is>
      </c>
      <c r="D1229" t="n">
        <v>13.9573</v>
      </c>
      <c r="E1229" t="n">
        <v>7.16</v>
      </c>
      <c r="F1229" t="n">
        <v>4.12</v>
      </c>
      <c r="G1229" t="n">
        <v>49.38</v>
      </c>
      <c r="H1229" t="n">
        <v>0.78</v>
      </c>
      <c r="I1229" t="n">
        <v>5</v>
      </c>
      <c r="J1229" t="n">
        <v>273.39</v>
      </c>
      <c r="K1229" t="n">
        <v>59.19</v>
      </c>
      <c r="L1229" t="n">
        <v>12</v>
      </c>
      <c r="M1229" t="n">
        <v>3</v>
      </c>
      <c r="N1229" t="n">
        <v>72.2</v>
      </c>
      <c r="O1229" t="n">
        <v>33952.26</v>
      </c>
      <c r="P1229" t="n">
        <v>62.24</v>
      </c>
      <c r="Q1229" t="n">
        <v>203.56</v>
      </c>
      <c r="R1229" t="n">
        <v>16.34</v>
      </c>
      <c r="S1229" t="n">
        <v>13.05</v>
      </c>
      <c r="T1229" t="n">
        <v>1352.25</v>
      </c>
      <c r="U1229" t="n">
        <v>0.8</v>
      </c>
      <c r="V1229" t="n">
        <v>0.91</v>
      </c>
      <c r="W1229" t="n">
        <v>0.06</v>
      </c>
      <c r="X1229" t="n">
        <v>0.07000000000000001</v>
      </c>
      <c r="Y1229" t="n">
        <v>1</v>
      </c>
      <c r="Z1229" t="n">
        <v>10</v>
      </c>
    </row>
    <row r="1230">
      <c r="A1230" t="n">
        <v>45</v>
      </c>
      <c r="B1230" t="n">
        <v>130</v>
      </c>
      <c r="C1230" t="inlineStr">
        <is>
          <t xml:space="preserve">CONCLUIDO	</t>
        </is>
      </c>
      <c r="D1230" t="n">
        <v>13.9497</v>
      </c>
      <c r="E1230" t="n">
        <v>7.17</v>
      </c>
      <c r="F1230" t="n">
        <v>4.12</v>
      </c>
      <c r="G1230" t="n">
        <v>49.43</v>
      </c>
      <c r="H1230" t="n">
        <v>0.8</v>
      </c>
      <c r="I1230" t="n">
        <v>5</v>
      </c>
      <c r="J1230" t="n">
        <v>273.87</v>
      </c>
      <c r="K1230" t="n">
        <v>59.19</v>
      </c>
      <c r="L1230" t="n">
        <v>12.25</v>
      </c>
      <c r="M1230" t="n">
        <v>3</v>
      </c>
      <c r="N1230" t="n">
        <v>72.43000000000001</v>
      </c>
      <c r="O1230" t="n">
        <v>34011.74</v>
      </c>
      <c r="P1230" t="n">
        <v>62.23</v>
      </c>
      <c r="Q1230" t="n">
        <v>203.56</v>
      </c>
      <c r="R1230" t="n">
        <v>16.45</v>
      </c>
      <c r="S1230" t="n">
        <v>13.05</v>
      </c>
      <c r="T1230" t="n">
        <v>1404.16</v>
      </c>
      <c r="U1230" t="n">
        <v>0.79</v>
      </c>
      <c r="V1230" t="n">
        <v>0.91</v>
      </c>
      <c r="W1230" t="n">
        <v>0.06</v>
      </c>
      <c r="X1230" t="n">
        <v>0.08</v>
      </c>
      <c r="Y1230" t="n">
        <v>1</v>
      </c>
      <c r="Z1230" t="n">
        <v>10</v>
      </c>
    </row>
    <row r="1231">
      <c r="A1231" t="n">
        <v>46</v>
      </c>
      <c r="B1231" t="n">
        <v>130</v>
      </c>
      <c r="C1231" t="inlineStr">
        <is>
          <t xml:space="preserve">CONCLUIDO	</t>
        </is>
      </c>
      <c r="D1231" t="n">
        <v>13.9627</v>
      </c>
      <c r="E1231" t="n">
        <v>7.16</v>
      </c>
      <c r="F1231" t="n">
        <v>4.11</v>
      </c>
      <c r="G1231" t="n">
        <v>49.35</v>
      </c>
      <c r="H1231" t="n">
        <v>0.8100000000000001</v>
      </c>
      <c r="I1231" t="n">
        <v>5</v>
      </c>
      <c r="J1231" t="n">
        <v>274.35</v>
      </c>
      <c r="K1231" t="n">
        <v>59.19</v>
      </c>
      <c r="L1231" t="n">
        <v>12.5</v>
      </c>
      <c r="M1231" t="n">
        <v>3</v>
      </c>
      <c r="N1231" t="n">
        <v>72.66</v>
      </c>
      <c r="O1231" t="n">
        <v>34071.31</v>
      </c>
      <c r="P1231" t="n">
        <v>62.08</v>
      </c>
      <c r="Q1231" t="n">
        <v>203.56</v>
      </c>
      <c r="R1231" t="n">
        <v>16.18</v>
      </c>
      <c r="S1231" t="n">
        <v>13.05</v>
      </c>
      <c r="T1231" t="n">
        <v>1271.49</v>
      </c>
      <c r="U1231" t="n">
        <v>0.8100000000000001</v>
      </c>
      <c r="V1231" t="n">
        <v>0.91</v>
      </c>
      <c r="W1231" t="n">
        <v>0.06</v>
      </c>
      <c r="X1231" t="n">
        <v>0.07000000000000001</v>
      </c>
      <c r="Y1231" t="n">
        <v>1</v>
      </c>
      <c r="Z1231" t="n">
        <v>10</v>
      </c>
    </row>
    <row r="1232">
      <c r="A1232" t="n">
        <v>47</v>
      </c>
      <c r="B1232" t="n">
        <v>130</v>
      </c>
      <c r="C1232" t="inlineStr">
        <is>
          <t xml:space="preserve">CONCLUIDO	</t>
        </is>
      </c>
      <c r="D1232" t="n">
        <v>13.9817</v>
      </c>
      <c r="E1232" t="n">
        <v>7.15</v>
      </c>
      <c r="F1232" t="n">
        <v>4.1</v>
      </c>
      <c r="G1232" t="n">
        <v>49.23</v>
      </c>
      <c r="H1232" t="n">
        <v>0.83</v>
      </c>
      <c r="I1232" t="n">
        <v>5</v>
      </c>
      <c r="J1232" t="n">
        <v>274.84</v>
      </c>
      <c r="K1232" t="n">
        <v>59.19</v>
      </c>
      <c r="L1232" t="n">
        <v>12.75</v>
      </c>
      <c r="M1232" t="n">
        <v>3</v>
      </c>
      <c r="N1232" t="n">
        <v>72.89</v>
      </c>
      <c r="O1232" t="n">
        <v>34130.98</v>
      </c>
      <c r="P1232" t="n">
        <v>61.77</v>
      </c>
      <c r="Q1232" t="n">
        <v>203.56</v>
      </c>
      <c r="R1232" t="n">
        <v>15.91</v>
      </c>
      <c r="S1232" t="n">
        <v>13.05</v>
      </c>
      <c r="T1232" t="n">
        <v>1136.25</v>
      </c>
      <c r="U1232" t="n">
        <v>0.82</v>
      </c>
      <c r="V1232" t="n">
        <v>0.91</v>
      </c>
      <c r="W1232" t="n">
        <v>0.06</v>
      </c>
      <c r="X1232" t="n">
        <v>0.06</v>
      </c>
      <c r="Y1232" t="n">
        <v>1</v>
      </c>
      <c r="Z1232" t="n">
        <v>10</v>
      </c>
    </row>
    <row r="1233">
      <c r="A1233" t="n">
        <v>48</v>
      </c>
      <c r="B1233" t="n">
        <v>130</v>
      </c>
      <c r="C1233" t="inlineStr">
        <is>
          <t xml:space="preserve">CONCLUIDO	</t>
        </is>
      </c>
      <c r="D1233" t="n">
        <v>13.9649</v>
      </c>
      <c r="E1233" t="n">
        <v>7.16</v>
      </c>
      <c r="F1233" t="n">
        <v>4.11</v>
      </c>
      <c r="G1233" t="n">
        <v>49.34</v>
      </c>
      <c r="H1233" t="n">
        <v>0.84</v>
      </c>
      <c r="I1233" t="n">
        <v>5</v>
      </c>
      <c r="J1233" t="n">
        <v>275.32</v>
      </c>
      <c r="K1233" t="n">
        <v>59.19</v>
      </c>
      <c r="L1233" t="n">
        <v>13</v>
      </c>
      <c r="M1233" t="n">
        <v>3</v>
      </c>
      <c r="N1233" t="n">
        <v>73.13</v>
      </c>
      <c r="O1233" t="n">
        <v>34190.73</v>
      </c>
      <c r="P1233" t="n">
        <v>61.82</v>
      </c>
      <c r="Q1233" t="n">
        <v>203.56</v>
      </c>
      <c r="R1233" t="n">
        <v>16.25</v>
      </c>
      <c r="S1233" t="n">
        <v>13.05</v>
      </c>
      <c r="T1233" t="n">
        <v>1304.8</v>
      </c>
      <c r="U1233" t="n">
        <v>0.8</v>
      </c>
      <c r="V1233" t="n">
        <v>0.91</v>
      </c>
      <c r="W1233" t="n">
        <v>0.06</v>
      </c>
      <c r="X1233" t="n">
        <v>0.07000000000000001</v>
      </c>
      <c r="Y1233" t="n">
        <v>1</v>
      </c>
      <c r="Z1233" t="n">
        <v>10</v>
      </c>
    </row>
    <row r="1234">
      <c r="A1234" t="n">
        <v>49</v>
      </c>
      <c r="B1234" t="n">
        <v>130</v>
      </c>
      <c r="C1234" t="inlineStr">
        <is>
          <t xml:space="preserve">CONCLUIDO	</t>
        </is>
      </c>
      <c r="D1234" t="n">
        <v>13.9297</v>
      </c>
      <c r="E1234" t="n">
        <v>7.18</v>
      </c>
      <c r="F1234" t="n">
        <v>4.13</v>
      </c>
      <c r="G1234" t="n">
        <v>49.55</v>
      </c>
      <c r="H1234" t="n">
        <v>0.86</v>
      </c>
      <c r="I1234" t="n">
        <v>5</v>
      </c>
      <c r="J1234" t="n">
        <v>275.81</v>
      </c>
      <c r="K1234" t="n">
        <v>59.19</v>
      </c>
      <c r="L1234" t="n">
        <v>13.25</v>
      </c>
      <c r="M1234" t="n">
        <v>3</v>
      </c>
      <c r="N1234" t="n">
        <v>73.36</v>
      </c>
      <c r="O1234" t="n">
        <v>34250.57</v>
      </c>
      <c r="P1234" t="n">
        <v>61.83</v>
      </c>
      <c r="Q1234" t="n">
        <v>203.56</v>
      </c>
      <c r="R1234" t="n">
        <v>16.88</v>
      </c>
      <c r="S1234" t="n">
        <v>13.05</v>
      </c>
      <c r="T1234" t="n">
        <v>1619.86</v>
      </c>
      <c r="U1234" t="n">
        <v>0.77</v>
      </c>
      <c r="V1234" t="n">
        <v>0.9</v>
      </c>
      <c r="W1234" t="n">
        <v>0.06</v>
      </c>
      <c r="X1234" t="n">
        <v>0.09</v>
      </c>
      <c r="Y1234" t="n">
        <v>1</v>
      </c>
      <c r="Z1234" t="n">
        <v>10</v>
      </c>
    </row>
    <row r="1235">
      <c r="A1235" t="n">
        <v>50</v>
      </c>
      <c r="B1235" t="n">
        <v>130</v>
      </c>
      <c r="C1235" t="inlineStr">
        <is>
          <t xml:space="preserve">CONCLUIDO	</t>
        </is>
      </c>
      <c r="D1235" t="n">
        <v>13.94</v>
      </c>
      <c r="E1235" t="n">
        <v>7.17</v>
      </c>
      <c r="F1235" t="n">
        <v>4.12</v>
      </c>
      <c r="G1235" t="n">
        <v>49.49</v>
      </c>
      <c r="H1235" t="n">
        <v>0.87</v>
      </c>
      <c r="I1235" t="n">
        <v>5</v>
      </c>
      <c r="J1235" t="n">
        <v>276.29</v>
      </c>
      <c r="K1235" t="n">
        <v>59.19</v>
      </c>
      <c r="L1235" t="n">
        <v>13.5</v>
      </c>
      <c r="M1235" t="n">
        <v>3</v>
      </c>
      <c r="N1235" t="n">
        <v>73.59999999999999</v>
      </c>
      <c r="O1235" t="n">
        <v>34310.51</v>
      </c>
      <c r="P1235" t="n">
        <v>61.55</v>
      </c>
      <c r="Q1235" t="n">
        <v>203.56</v>
      </c>
      <c r="R1235" t="n">
        <v>16.63</v>
      </c>
      <c r="S1235" t="n">
        <v>13.05</v>
      </c>
      <c r="T1235" t="n">
        <v>1493.03</v>
      </c>
      <c r="U1235" t="n">
        <v>0.78</v>
      </c>
      <c r="V1235" t="n">
        <v>0.91</v>
      </c>
      <c r="W1235" t="n">
        <v>0.06</v>
      </c>
      <c r="X1235" t="n">
        <v>0.08</v>
      </c>
      <c r="Y1235" t="n">
        <v>1</v>
      </c>
      <c r="Z1235" t="n">
        <v>10</v>
      </c>
    </row>
    <row r="1236">
      <c r="A1236" t="n">
        <v>51</v>
      </c>
      <c r="B1236" t="n">
        <v>130</v>
      </c>
      <c r="C1236" t="inlineStr">
        <is>
          <t xml:space="preserve">CONCLUIDO	</t>
        </is>
      </c>
      <c r="D1236" t="n">
        <v>13.9432</v>
      </c>
      <c r="E1236" t="n">
        <v>7.17</v>
      </c>
      <c r="F1236" t="n">
        <v>4.12</v>
      </c>
      <c r="G1236" t="n">
        <v>49.47</v>
      </c>
      <c r="H1236" t="n">
        <v>0.88</v>
      </c>
      <c r="I1236" t="n">
        <v>5</v>
      </c>
      <c r="J1236" t="n">
        <v>276.78</v>
      </c>
      <c r="K1236" t="n">
        <v>59.19</v>
      </c>
      <c r="L1236" t="n">
        <v>13.75</v>
      </c>
      <c r="M1236" t="n">
        <v>3</v>
      </c>
      <c r="N1236" t="n">
        <v>73.84</v>
      </c>
      <c r="O1236" t="n">
        <v>34370.54</v>
      </c>
      <c r="P1236" t="n">
        <v>61.26</v>
      </c>
      <c r="Q1236" t="n">
        <v>203.56</v>
      </c>
      <c r="R1236" t="n">
        <v>16.64</v>
      </c>
      <c r="S1236" t="n">
        <v>13.05</v>
      </c>
      <c r="T1236" t="n">
        <v>1501.38</v>
      </c>
      <c r="U1236" t="n">
        <v>0.78</v>
      </c>
      <c r="V1236" t="n">
        <v>0.91</v>
      </c>
      <c r="W1236" t="n">
        <v>0.06</v>
      </c>
      <c r="X1236" t="n">
        <v>0.08</v>
      </c>
      <c r="Y1236" t="n">
        <v>1</v>
      </c>
      <c r="Z1236" t="n">
        <v>10</v>
      </c>
    </row>
    <row r="1237">
      <c r="A1237" t="n">
        <v>52</v>
      </c>
      <c r="B1237" t="n">
        <v>130</v>
      </c>
      <c r="C1237" t="inlineStr">
        <is>
          <t xml:space="preserve">CONCLUIDO	</t>
        </is>
      </c>
      <c r="D1237" t="n">
        <v>13.927</v>
      </c>
      <c r="E1237" t="n">
        <v>7.18</v>
      </c>
      <c r="F1237" t="n">
        <v>4.13</v>
      </c>
      <c r="G1237" t="n">
        <v>49.57</v>
      </c>
      <c r="H1237" t="n">
        <v>0.9</v>
      </c>
      <c r="I1237" t="n">
        <v>5</v>
      </c>
      <c r="J1237" t="n">
        <v>277.27</v>
      </c>
      <c r="K1237" t="n">
        <v>59.19</v>
      </c>
      <c r="L1237" t="n">
        <v>14</v>
      </c>
      <c r="M1237" t="n">
        <v>3</v>
      </c>
      <c r="N1237" t="n">
        <v>74.06999999999999</v>
      </c>
      <c r="O1237" t="n">
        <v>34430.66</v>
      </c>
      <c r="P1237" t="n">
        <v>61.14</v>
      </c>
      <c r="Q1237" t="n">
        <v>203.56</v>
      </c>
      <c r="R1237" t="n">
        <v>16.88</v>
      </c>
      <c r="S1237" t="n">
        <v>13.05</v>
      </c>
      <c r="T1237" t="n">
        <v>1617.96</v>
      </c>
      <c r="U1237" t="n">
        <v>0.77</v>
      </c>
      <c r="V1237" t="n">
        <v>0.9</v>
      </c>
      <c r="W1237" t="n">
        <v>0.06</v>
      </c>
      <c r="X1237" t="n">
        <v>0.09</v>
      </c>
      <c r="Y1237" t="n">
        <v>1</v>
      </c>
      <c r="Z1237" t="n">
        <v>10</v>
      </c>
    </row>
    <row r="1238">
      <c r="A1238" t="n">
        <v>53</v>
      </c>
      <c r="B1238" t="n">
        <v>130</v>
      </c>
      <c r="C1238" t="inlineStr">
        <is>
          <t xml:space="preserve">CONCLUIDO	</t>
        </is>
      </c>
      <c r="D1238" t="n">
        <v>13.9416</v>
      </c>
      <c r="E1238" t="n">
        <v>7.17</v>
      </c>
      <c r="F1238" t="n">
        <v>4.12</v>
      </c>
      <c r="G1238" t="n">
        <v>49.48</v>
      </c>
      <c r="H1238" t="n">
        <v>0.91</v>
      </c>
      <c r="I1238" t="n">
        <v>5</v>
      </c>
      <c r="J1238" t="n">
        <v>277.76</v>
      </c>
      <c r="K1238" t="n">
        <v>59.19</v>
      </c>
      <c r="L1238" t="n">
        <v>14.25</v>
      </c>
      <c r="M1238" t="n">
        <v>3</v>
      </c>
      <c r="N1238" t="n">
        <v>74.31</v>
      </c>
      <c r="O1238" t="n">
        <v>34490.87</v>
      </c>
      <c r="P1238" t="n">
        <v>60.83</v>
      </c>
      <c r="Q1238" t="n">
        <v>203.56</v>
      </c>
      <c r="R1238" t="n">
        <v>16.6</v>
      </c>
      <c r="S1238" t="n">
        <v>13.05</v>
      </c>
      <c r="T1238" t="n">
        <v>1481.39</v>
      </c>
      <c r="U1238" t="n">
        <v>0.79</v>
      </c>
      <c r="V1238" t="n">
        <v>0.91</v>
      </c>
      <c r="W1238" t="n">
        <v>0.06</v>
      </c>
      <c r="X1238" t="n">
        <v>0.08</v>
      </c>
      <c r="Y1238" t="n">
        <v>1</v>
      </c>
      <c r="Z1238" t="n">
        <v>10</v>
      </c>
    </row>
    <row r="1239">
      <c r="A1239" t="n">
        <v>54</v>
      </c>
      <c r="B1239" t="n">
        <v>130</v>
      </c>
      <c r="C1239" t="inlineStr">
        <is>
          <t xml:space="preserve">CONCLUIDO	</t>
        </is>
      </c>
      <c r="D1239" t="n">
        <v>14.0928</v>
      </c>
      <c r="E1239" t="n">
        <v>7.1</v>
      </c>
      <c r="F1239" t="n">
        <v>4.1</v>
      </c>
      <c r="G1239" t="n">
        <v>61.43</v>
      </c>
      <c r="H1239" t="n">
        <v>0.93</v>
      </c>
      <c r="I1239" t="n">
        <v>4</v>
      </c>
      <c r="J1239" t="n">
        <v>278.25</v>
      </c>
      <c r="K1239" t="n">
        <v>59.19</v>
      </c>
      <c r="L1239" t="n">
        <v>14.5</v>
      </c>
      <c r="M1239" t="n">
        <v>2</v>
      </c>
      <c r="N1239" t="n">
        <v>74.55</v>
      </c>
      <c r="O1239" t="n">
        <v>34551.18</v>
      </c>
      <c r="P1239" t="n">
        <v>60.18</v>
      </c>
      <c r="Q1239" t="n">
        <v>203.56</v>
      </c>
      <c r="R1239" t="n">
        <v>15.68</v>
      </c>
      <c r="S1239" t="n">
        <v>13.05</v>
      </c>
      <c r="T1239" t="n">
        <v>1022.69</v>
      </c>
      <c r="U1239" t="n">
        <v>0.83</v>
      </c>
      <c r="V1239" t="n">
        <v>0.91</v>
      </c>
      <c r="W1239" t="n">
        <v>0.06</v>
      </c>
      <c r="X1239" t="n">
        <v>0.06</v>
      </c>
      <c r="Y1239" t="n">
        <v>1</v>
      </c>
      <c r="Z1239" t="n">
        <v>10</v>
      </c>
    </row>
    <row r="1240">
      <c r="A1240" t="n">
        <v>55</v>
      </c>
      <c r="B1240" t="n">
        <v>130</v>
      </c>
      <c r="C1240" t="inlineStr">
        <is>
          <t xml:space="preserve">CONCLUIDO	</t>
        </is>
      </c>
      <c r="D1240" t="n">
        <v>14.1121</v>
      </c>
      <c r="E1240" t="n">
        <v>7.09</v>
      </c>
      <c r="F1240" t="n">
        <v>4.09</v>
      </c>
      <c r="G1240" t="n">
        <v>61.28</v>
      </c>
      <c r="H1240" t="n">
        <v>0.9399999999999999</v>
      </c>
      <c r="I1240" t="n">
        <v>4</v>
      </c>
      <c r="J1240" t="n">
        <v>278.74</v>
      </c>
      <c r="K1240" t="n">
        <v>59.19</v>
      </c>
      <c r="L1240" t="n">
        <v>14.75</v>
      </c>
      <c r="M1240" t="n">
        <v>2</v>
      </c>
      <c r="N1240" t="n">
        <v>74.79000000000001</v>
      </c>
      <c r="O1240" t="n">
        <v>34611.59</v>
      </c>
      <c r="P1240" t="n">
        <v>59.99</v>
      </c>
      <c r="Q1240" t="n">
        <v>203.57</v>
      </c>
      <c r="R1240" t="n">
        <v>15.31</v>
      </c>
      <c r="S1240" t="n">
        <v>13.05</v>
      </c>
      <c r="T1240" t="n">
        <v>841.63</v>
      </c>
      <c r="U1240" t="n">
        <v>0.85</v>
      </c>
      <c r="V1240" t="n">
        <v>0.91</v>
      </c>
      <c r="W1240" t="n">
        <v>0.06</v>
      </c>
      <c r="X1240" t="n">
        <v>0.04</v>
      </c>
      <c r="Y1240" t="n">
        <v>1</v>
      </c>
      <c r="Z1240" t="n">
        <v>10</v>
      </c>
    </row>
    <row r="1241">
      <c r="A1241" t="n">
        <v>56</v>
      </c>
      <c r="B1241" t="n">
        <v>130</v>
      </c>
      <c r="C1241" t="inlineStr">
        <is>
          <t xml:space="preserve">CONCLUIDO	</t>
        </is>
      </c>
      <c r="D1241" t="n">
        <v>14.1154</v>
      </c>
      <c r="E1241" t="n">
        <v>7.08</v>
      </c>
      <c r="F1241" t="n">
        <v>4.08</v>
      </c>
      <c r="G1241" t="n">
        <v>61.26</v>
      </c>
      <c r="H1241" t="n">
        <v>0.96</v>
      </c>
      <c r="I1241" t="n">
        <v>4</v>
      </c>
      <c r="J1241" t="n">
        <v>279.23</v>
      </c>
      <c r="K1241" t="n">
        <v>59.19</v>
      </c>
      <c r="L1241" t="n">
        <v>15</v>
      </c>
      <c r="M1241" t="n">
        <v>2</v>
      </c>
      <c r="N1241" t="n">
        <v>75.03</v>
      </c>
      <c r="O1241" t="n">
        <v>34672.08</v>
      </c>
      <c r="P1241" t="n">
        <v>59.93</v>
      </c>
      <c r="Q1241" t="n">
        <v>203.58</v>
      </c>
      <c r="R1241" t="n">
        <v>15.36</v>
      </c>
      <c r="S1241" t="n">
        <v>13.05</v>
      </c>
      <c r="T1241" t="n">
        <v>865.73</v>
      </c>
      <c r="U1241" t="n">
        <v>0.85</v>
      </c>
      <c r="V1241" t="n">
        <v>0.91</v>
      </c>
      <c r="W1241" t="n">
        <v>0.06</v>
      </c>
      <c r="X1241" t="n">
        <v>0.04</v>
      </c>
      <c r="Y1241" t="n">
        <v>1</v>
      </c>
      <c r="Z1241" t="n">
        <v>10</v>
      </c>
    </row>
    <row r="1242">
      <c r="A1242" t="n">
        <v>57</v>
      </c>
      <c r="B1242" t="n">
        <v>130</v>
      </c>
      <c r="C1242" t="inlineStr">
        <is>
          <t xml:space="preserve">CONCLUIDO	</t>
        </is>
      </c>
      <c r="D1242" t="n">
        <v>14.0977</v>
      </c>
      <c r="E1242" t="n">
        <v>7.09</v>
      </c>
      <c r="F1242" t="n">
        <v>4.09</v>
      </c>
      <c r="G1242" t="n">
        <v>61.39</v>
      </c>
      <c r="H1242" t="n">
        <v>0.97</v>
      </c>
      <c r="I1242" t="n">
        <v>4</v>
      </c>
      <c r="J1242" t="n">
        <v>279.72</v>
      </c>
      <c r="K1242" t="n">
        <v>59.19</v>
      </c>
      <c r="L1242" t="n">
        <v>15.25</v>
      </c>
      <c r="M1242" t="n">
        <v>2</v>
      </c>
      <c r="N1242" t="n">
        <v>75.27</v>
      </c>
      <c r="O1242" t="n">
        <v>34732.68</v>
      </c>
      <c r="P1242" t="n">
        <v>59.99</v>
      </c>
      <c r="Q1242" t="n">
        <v>203.56</v>
      </c>
      <c r="R1242" t="n">
        <v>15.64</v>
      </c>
      <c r="S1242" t="n">
        <v>13.05</v>
      </c>
      <c r="T1242" t="n">
        <v>1006.35</v>
      </c>
      <c r="U1242" t="n">
        <v>0.83</v>
      </c>
      <c r="V1242" t="n">
        <v>0.91</v>
      </c>
      <c r="W1242" t="n">
        <v>0.06</v>
      </c>
      <c r="X1242" t="n">
        <v>0.05</v>
      </c>
      <c r="Y1242" t="n">
        <v>1</v>
      </c>
      <c r="Z1242" t="n">
        <v>10</v>
      </c>
    </row>
    <row r="1243">
      <c r="A1243" t="n">
        <v>58</v>
      </c>
      <c r="B1243" t="n">
        <v>130</v>
      </c>
      <c r="C1243" t="inlineStr">
        <is>
          <t xml:space="preserve">CONCLUIDO	</t>
        </is>
      </c>
      <c r="D1243" t="n">
        <v>14.0812</v>
      </c>
      <c r="E1243" t="n">
        <v>7.1</v>
      </c>
      <c r="F1243" t="n">
        <v>4.1</v>
      </c>
      <c r="G1243" t="n">
        <v>61.52</v>
      </c>
      <c r="H1243" t="n">
        <v>0.98</v>
      </c>
      <c r="I1243" t="n">
        <v>4</v>
      </c>
      <c r="J1243" t="n">
        <v>280.21</v>
      </c>
      <c r="K1243" t="n">
        <v>59.19</v>
      </c>
      <c r="L1243" t="n">
        <v>15.5</v>
      </c>
      <c r="M1243" t="n">
        <v>2</v>
      </c>
      <c r="N1243" t="n">
        <v>75.52</v>
      </c>
      <c r="O1243" t="n">
        <v>34793.36</v>
      </c>
      <c r="P1243" t="n">
        <v>60.1</v>
      </c>
      <c r="Q1243" t="n">
        <v>203.56</v>
      </c>
      <c r="R1243" t="n">
        <v>15.93</v>
      </c>
      <c r="S1243" t="n">
        <v>13.05</v>
      </c>
      <c r="T1243" t="n">
        <v>1152.03</v>
      </c>
      <c r="U1243" t="n">
        <v>0.82</v>
      </c>
      <c r="V1243" t="n">
        <v>0.91</v>
      </c>
      <c r="W1243" t="n">
        <v>0.06</v>
      </c>
      <c r="X1243" t="n">
        <v>0.06</v>
      </c>
      <c r="Y1243" t="n">
        <v>1</v>
      </c>
      <c r="Z1243" t="n">
        <v>10</v>
      </c>
    </row>
    <row r="1244">
      <c r="A1244" t="n">
        <v>59</v>
      </c>
      <c r="B1244" t="n">
        <v>130</v>
      </c>
      <c r="C1244" t="inlineStr">
        <is>
          <t xml:space="preserve">CONCLUIDO	</t>
        </is>
      </c>
      <c r="D1244" t="n">
        <v>14.0884</v>
      </c>
      <c r="E1244" t="n">
        <v>7.1</v>
      </c>
      <c r="F1244" t="n">
        <v>4.1</v>
      </c>
      <c r="G1244" t="n">
        <v>61.46</v>
      </c>
      <c r="H1244" t="n">
        <v>1</v>
      </c>
      <c r="I1244" t="n">
        <v>4</v>
      </c>
      <c r="J1244" t="n">
        <v>280.7</v>
      </c>
      <c r="K1244" t="n">
        <v>59.19</v>
      </c>
      <c r="L1244" t="n">
        <v>15.75</v>
      </c>
      <c r="M1244" t="n">
        <v>2</v>
      </c>
      <c r="N1244" t="n">
        <v>75.76000000000001</v>
      </c>
      <c r="O1244" t="n">
        <v>34854.15</v>
      </c>
      <c r="P1244" t="n">
        <v>59.98</v>
      </c>
      <c r="Q1244" t="n">
        <v>203.56</v>
      </c>
      <c r="R1244" t="n">
        <v>15.83</v>
      </c>
      <c r="S1244" t="n">
        <v>13.05</v>
      </c>
      <c r="T1244" t="n">
        <v>1099.08</v>
      </c>
      <c r="U1244" t="n">
        <v>0.82</v>
      </c>
      <c r="V1244" t="n">
        <v>0.91</v>
      </c>
      <c r="W1244" t="n">
        <v>0.06</v>
      </c>
      <c r="X1244" t="n">
        <v>0.06</v>
      </c>
      <c r="Y1244" t="n">
        <v>1</v>
      </c>
      <c r="Z1244" t="n">
        <v>10</v>
      </c>
    </row>
    <row r="1245">
      <c r="A1245" t="n">
        <v>60</v>
      </c>
      <c r="B1245" t="n">
        <v>130</v>
      </c>
      <c r="C1245" t="inlineStr">
        <is>
          <t xml:space="preserve">CONCLUIDO	</t>
        </is>
      </c>
      <c r="D1245" t="n">
        <v>14.0845</v>
      </c>
      <c r="E1245" t="n">
        <v>7.1</v>
      </c>
      <c r="F1245" t="n">
        <v>4.1</v>
      </c>
      <c r="G1245" t="n">
        <v>61.49</v>
      </c>
      <c r="H1245" t="n">
        <v>1.01</v>
      </c>
      <c r="I1245" t="n">
        <v>4</v>
      </c>
      <c r="J1245" t="n">
        <v>281.2</v>
      </c>
      <c r="K1245" t="n">
        <v>59.19</v>
      </c>
      <c r="L1245" t="n">
        <v>16</v>
      </c>
      <c r="M1245" t="n">
        <v>2</v>
      </c>
      <c r="N1245" t="n">
        <v>76</v>
      </c>
      <c r="O1245" t="n">
        <v>34915.03</v>
      </c>
      <c r="P1245" t="n">
        <v>59.94</v>
      </c>
      <c r="Q1245" t="n">
        <v>203.56</v>
      </c>
      <c r="R1245" t="n">
        <v>15.93</v>
      </c>
      <c r="S1245" t="n">
        <v>13.05</v>
      </c>
      <c r="T1245" t="n">
        <v>1148.26</v>
      </c>
      <c r="U1245" t="n">
        <v>0.82</v>
      </c>
      <c r="V1245" t="n">
        <v>0.91</v>
      </c>
      <c r="W1245" t="n">
        <v>0.06</v>
      </c>
      <c r="X1245" t="n">
        <v>0.06</v>
      </c>
      <c r="Y1245" t="n">
        <v>1</v>
      </c>
      <c r="Z1245" t="n">
        <v>10</v>
      </c>
    </row>
    <row r="1246">
      <c r="A1246" t="n">
        <v>61</v>
      </c>
      <c r="B1246" t="n">
        <v>130</v>
      </c>
      <c r="C1246" t="inlineStr">
        <is>
          <t xml:space="preserve">CONCLUIDO	</t>
        </is>
      </c>
      <c r="D1246" t="n">
        <v>14.0845</v>
      </c>
      <c r="E1246" t="n">
        <v>7.1</v>
      </c>
      <c r="F1246" t="n">
        <v>4.1</v>
      </c>
      <c r="G1246" t="n">
        <v>61.49</v>
      </c>
      <c r="H1246" t="n">
        <v>1.03</v>
      </c>
      <c r="I1246" t="n">
        <v>4</v>
      </c>
      <c r="J1246" t="n">
        <v>281.69</v>
      </c>
      <c r="K1246" t="n">
        <v>59.19</v>
      </c>
      <c r="L1246" t="n">
        <v>16.25</v>
      </c>
      <c r="M1246" t="n">
        <v>2</v>
      </c>
      <c r="N1246" t="n">
        <v>76.25</v>
      </c>
      <c r="O1246" t="n">
        <v>34976</v>
      </c>
      <c r="P1246" t="n">
        <v>59.84</v>
      </c>
      <c r="Q1246" t="n">
        <v>203.56</v>
      </c>
      <c r="R1246" t="n">
        <v>15.87</v>
      </c>
      <c r="S1246" t="n">
        <v>13.05</v>
      </c>
      <c r="T1246" t="n">
        <v>1121.49</v>
      </c>
      <c r="U1246" t="n">
        <v>0.82</v>
      </c>
      <c r="V1246" t="n">
        <v>0.91</v>
      </c>
      <c r="W1246" t="n">
        <v>0.06</v>
      </c>
      <c r="X1246" t="n">
        <v>0.06</v>
      </c>
      <c r="Y1246" t="n">
        <v>1</v>
      </c>
      <c r="Z1246" t="n">
        <v>10</v>
      </c>
    </row>
    <row r="1247">
      <c r="A1247" t="n">
        <v>62</v>
      </c>
      <c r="B1247" t="n">
        <v>130</v>
      </c>
      <c r="C1247" t="inlineStr">
        <is>
          <t xml:space="preserve">CONCLUIDO	</t>
        </is>
      </c>
      <c r="D1247" t="n">
        <v>14.0801</v>
      </c>
      <c r="E1247" t="n">
        <v>7.1</v>
      </c>
      <c r="F1247" t="n">
        <v>4.1</v>
      </c>
      <c r="G1247" t="n">
        <v>61.52</v>
      </c>
      <c r="H1247" t="n">
        <v>1.04</v>
      </c>
      <c r="I1247" t="n">
        <v>4</v>
      </c>
      <c r="J1247" t="n">
        <v>282.19</v>
      </c>
      <c r="K1247" t="n">
        <v>59.19</v>
      </c>
      <c r="L1247" t="n">
        <v>16.5</v>
      </c>
      <c r="M1247" t="n">
        <v>2</v>
      </c>
      <c r="N1247" t="n">
        <v>76.48999999999999</v>
      </c>
      <c r="O1247" t="n">
        <v>35037.08</v>
      </c>
      <c r="P1247" t="n">
        <v>59.86</v>
      </c>
      <c r="Q1247" t="n">
        <v>203.56</v>
      </c>
      <c r="R1247" t="n">
        <v>15.95</v>
      </c>
      <c r="S1247" t="n">
        <v>13.05</v>
      </c>
      <c r="T1247" t="n">
        <v>1159.81</v>
      </c>
      <c r="U1247" t="n">
        <v>0.82</v>
      </c>
      <c r="V1247" t="n">
        <v>0.91</v>
      </c>
      <c r="W1247" t="n">
        <v>0.06</v>
      </c>
      <c r="X1247" t="n">
        <v>0.06</v>
      </c>
      <c r="Y1247" t="n">
        <v>1</v>
      </c>
      <c r="Z1247" t="n">
        <v>10</v>
      </c>
    </row>
    <row r="1248">
      <c r="A1248" t="n">
        <v>63</v>
      </c>
      <c r="B1248" t="n">
        <v>130</v>
      </c>
      <c r="C1248" t="inlineStr">
        <is>
          <t xml:space="preserve">CONCLUIDO	</t>
        </is>
      </c>
      <c r="D1248" t="n">
        <v>14.1</v>
      </c>
      <c r="E1248" t="n">
        <v>7.09</v>
      </c>
      <c r="F1248" t="n">
        <v>4.09</v>
      </c>
      <c r="G1248" t="n">
        <v>61.38</v>
      </c>
      <c r="H1248" t="n">
        <v>1.06</v>
      </c>
      <c r="I1248" t="n">
        <v>4</v>
      </c>
      <c r="J1248" t="n">
        <v>282.68</v>
      </c>
      <c r="K1248" t="n">
        <v>59.19</v>
      </c>
      <c r="L1248" t="n">
        <v>16.75</v>
      </c>
      <c r="M1248" t="n">
        <v>2</v>
      </c>
      <c r="N1248" t="n">
        <v>76.73999999999999</v>
      </c>
      <c r="O1248" t="n">
        <v>35098.25</v>
      </c>
      <c r="P1248" t="n">
        <v>59.56</v>
      </c>
      <c r="Q1248" t="n">
        <v>203.56</v>
      </c>
      <c r="R1248" t="n">
        <v>15.55</v>
      </c>
      <c r="S1248" t="n">
        <v>13.05</v>
      </c>
      <c r="T1248" t="n">
        <v>959.51</v>
      </c>
      <c r="U1248" t="n">
        <v>0.84</v>
      </c>
      <c r="V1248" t="n">
        <v>0.91</v>
      </c>
      <c r="W1248" t="n">
        <v>0.06</v>
      </c>
      <c r="X1248" t="n">
        <v>0.05</v>
      </c>
      <c r="Y1248" t="n">
        <v>1</v>
      </c>
      <c r="Z1248" t="n">
        <v>10</v>
      </c>
    </row>
    <row r="1249">
      <c r="A1249" t="n">
        <v>64</v>
      </c>
      <c r="B1249" t="n">
        <v>130</v>
      </c>
      <c r="C1249" t="inlineStr">
        <is>
          <t xml:space="preserve">CONCLUIDO	</t>
        </is>
      </c>
      <c r="D1249" t="n">
        <v>14.1071</v>
      </c>
      <c r="E1249" t="n">
        <v>7.09</v>
      </c>
      <c r="F1249" t="n">
        <v>4.09</v>
      </c>
      <c r="G1249" t="n">
        <v>61.32</v>
      </c>
      <c r="H1249" t="n">
        <v>1.07</v>
      </c>
      <c r="I1249" t="n">
        <v>4</v>
      </c>
      <c r="J1249" t="n">
        <v>283.18</v>
      </c>
      <c r="K1249" t="n">
        <v>59.19</v>
      </c>
      <c r="L1249" t="n">
        <v>17</v>
      </c>
      <c r="M1249" t="n">
        <v>2</v>
      </c>
      <c r="N1249" t="n">
        <v>76.98</v>
      </c>
      <c r="O1249" t="n">
        <v>35159.52</v>
      </c>
      <c r="P1249" t="n">
        <v>59.37</v>
      </c>
      <c r="Q1249" t="n">
        <v>203.56</v>
      </c>
      <c r="R1249" t="n">
        <v>15.47</v>
      </c>
      <c r="S1249" t="n">
        <v>13.05</v>
      </c>
      <c r="T1249" t="n">
        <v>918.28</v>
      </c>
      <c r="U1249" t="n">
        <v>0.84</v>
      </c>
      <c r="V1249" t="n">
        <v>0.91</v>
      </c>
      <c r="W1249" t="n">
        <v>0.06</v>
      </c>
      <c r="X1249" t="n">
        <v>0.05</v>
      </c>
      <c r="Y1249" t="n">
        <v>1</v>
      </c>
      <c r="Z1249" t="n">
        <v>10</v>
      </c>
    </row>
    <row r="1250">
      <c r="A1250" t="n">
        <v>65</v>
      </c>
      <c r="B1250" t="n">
        <v>130</v>
      </c>
      <c r="C1250" t="inlineStr">
        <is>
          <t xml:space="preserve">CONCLUIDO	</t>
        </is>
      </c>
      <c r="D1250" t="n">
        <v>14.1</v>
      </c>
      <c r="E1250" t="n">
        <v>7.09</v>
      </c>
      <c r="F1250" t="n">
        <v>4.09</v>
      </c>
      <c r="G1250" t="n">
        <v>61.38</v>
      </c>
      <c r="H1250" t="n">
        <v>1.08</v>
      </c>
      <c r="I1250" t="n">
        <v>4</v>
      </c>
      <c r="J1250" t="n">
        <v>283.68</v>
      </c>
      <c r="K1250" t="n">
        <v>59.19</v>
      </c>
      <c r="L1250" t="n">
        <v>17.25</v>
      </c>
      <c r="M1250" t="n">
        <v>2</v>
      </c>
      <c r="N1250" t="n">
        <v>77.23</v>
      </c>
      <c r="O1250" t="n">
        <v>35220.89</v>
      </c>
      <c r="P1250" t="n">
        <v>59.25</v>
      </c>
      <c r="Q1250" t="n">
        <v>203.56</v>
      </c>
      <c r="R1250" t="n">
        <v>15.64</v>
      </c>
      <c r="S1250" t="n">
        <v>13.05</v>
      </c>
      <c r="T1250" t="n">
        <v>1004.29</v>
      </c>
      <c r="U1250" t="n">
        <v>0.83</v>
      </c>
      <c r="V1250" t="n">
        <v>0.91</v>
      </c>
      <c r="W1250" t="n">
        <v>0.06</v>
      </c>
      <c r="X1250" t="n">
        <v>0.05</v>
      </c>
      <c r="Y1250" t="n">
        <v>1</v>
      </c>
      <c r="Z1250" t="n">
        <v>10</v>
      </c>
    </row>
    <row r="1251">
      <c r="A1251" t="n">
        <v>66</v>
      </c>
      <c r="B1251" t="n">
        <v>130</v>
      </c>
      <c r="C1251" t="inlineStr">
        <is>
          <t xml:space="preserve">CONCLUIDO	</t>
        </is>
      </c>
      <c r="D1251" t="n">
        <v>14.0834</v>
      </c>
      <c r="E1251" t="n">
        <v>7.1</v>
      </c>
      <c r="F1251" t="n">
        <v>4.1</v>
      </c>
      <c r="G1251" t="n">
        <v>61.5</v>
      </c>
      <c r="H1251" t="n">
        <v>1.1</v>
      </c>
      <c r="I1251" t="n">
        <v>4</v>
      </c>
      <c r="J1251" t="n">
        <v>284.17</v>
      </c>
      <c r="K1251" t="n">
        <v>59.19</v>
      </c>
      <c r="L1251" t="n">
        <v>17.5</v>
      </c>
      <c r="M1251" t="n">
        <v>2</v>
      </c>
      <c r="N1251" t="n">
        <v>77.48</v>
      </c>
      <c r="O1251" t="n">
        <v>35282.36</v>
      </c>
      <c r="P1251" t="n">
        <v>59.53</v>
      </c>
      <c r="Q1251" t="n">
        <v>203.56</v>
      </c>
      <c r="R1251" t="n">
        <v>15.9</v>
      </c>
      <c r="S1251" t="n">
        <v>13.05</v>
      </c>
      <c r="T1251" t="n">
        <v>1134.63</v>
      </c>
      <c r="U1251" t="n">
        <v>0.82</v>
      </c>
      <c r="V1251" t="n">
        <v>0.91</v>
      </c>
      <c r="W1251" t="n">
        <v>0.06</v>
      </c>
      <c r="X1251" t="n">
        <v>0.06</v>
      </c>
      <c r="Y1251" t="n">
        <v>1</v>
      </c>
      <c r="Z1251" t="n">
        <v>10</v>
      </c>
    </row>
    <row r="1252">
      <c r="A1252" t="n">
        <v>67</v>
      </c>
      <c r="B1252" t="n">
        <v>130</v>
      </c>
      <c r="C1252" t="inlineStr">
        <is>
          <t xml:space="preserve">CONCLUIDO	</t>
        </is>
      </c>
      <c r="D1252" t="n">
        <v>14.0746</v>
      </c>
      <c r="E1252" t="n">
        <v>7.1</v>
      </c>
      <c r="F1252" t="n">
        <v>4.1</v>
      </c>
      <c r="G1252" t="n">
        <v>61.57</v>
      </c>
      <c r="H1252" t="n">
        <v>1.11</v>
      </c>
      <c r="I1252" t="n">
        <v>4</v>
      </c>
      <c r="J1252" t="n">
        <v>284.67</v>
      </c>
      <c r="K1252" t="n">
        <v>59.19</v>
      </c>
      <c r="L1252" t="n">
        <v>17.75</v>
      </c>
      <c r="M1252" t="n">
        <v>2</v>
      </c>
      <c r="N1252" t="n">
        <v>77.73</v>
      </c>
      <c r="O1252" t="n">
        <v>35343.92</v>
      </c>
      <c r="P1252" t="n">
        <v>59.38</v>
      </c>
      <c r="Q1252" t="n">
        <v>203.56</v>
      </c>
      <c r="R1252" t="n">
        <v>16.04</v>
      </c>
      <c r="S1252" t="n">
        <v>13.05</v>
      </c>
      <c r="T1252" t="n">
        <v>1203.58</v>
      </c>
      <c r="U1252" t="n">
        <v>0.8100000000000001</v>
      </c>
      <c r="V1252" t="n">
        <v>0.91</v>
      </c>
      <c r="W1252" t="n">
        <v>0.06</v>
      </c>
      <c r="X1252" t="n">
        <v>0.06</v>
      </c>
      <c r="Y1252" t="n">
        <v>1</v>
      </c>
      <c r="Z1252" t="n">
        <v>10</v>
      </c>
    </row>
    <row r="1253">
      <c r="A1253" t="n">
        <v>68</v>
      </c>
      <c r="B1253" t="n">
        <v>130</v>
      </c>
      <c r="C1253" t="inlineStr">
        <is>
          <t xml:space="preserve">CONCLUIDO	</t>
        </is>
      </c>
      <c r="D1253" t="n">
        <v>14.0768</v>
      </c>
      <c r="E1253" t="n">
        <v>7.1</v>
      </c>
      <c r="F1253" t="n">
        <v>4.1</v>
      </c>
      <c r="G1253" t="n">
        <v>61.55</v>
      </c>
      <c r="H1253" t="n">
        <v>1.12</v>
      </c>
      <c r="I1253" t="n">
        <v>4</v>
      </c>
      <c r="J1253" t="n">
        <v>285.17</v>
      </c>
      <c r="K1253" t="n">
        <v>59.19</v>
      </c>
      <c r="L1253" t="n">
        <v>18</v>
      </c>
      <c r="M1253" t="n">
        <v>2</v>
      </c>
      <c r="N1253" t="n">
        <v>77.98</v>
      </c>
      <c r="O1253" t="n">
        <v>35405.59</v>
      </c>
      <c r="P1253" t="n">
        <v>59.05</v>
      </c>
      <c r="Q1253" t="n">
        <v>203.56</v>
      </c>
      <c r="R1253" t="n">
        <v>16</v>
      </c>
      <c r="S1253" t="n">
        <v>13.05</v>
      </c>
      <c r="T1253" t="n">
        <v>1184.58</v>
      </c>
      <c r="U1253" t="n">
        <v>0.82</v>
      </c>
      <c r="V1253" t="n">
        <v>0.91</v>
      </c>
      <c r="W1253" t="n">
        <v>0.06</v>
      </c>
      <c r="X1253" t="n">
        <v>0.06</v>
      </c>
      <c r="Y1253" t="n">
        <v>1</v>
      </c>
      <c r="Z1253" t="n">
        <v>10</v>
      </c>
    </row>
    <row r="1254">
      <c r="A1254" t="n">
        <v>69</v>
      </c>
      <c r="B1254" t="n">
        <v>130</v>
      </c>
      <c r="C1254" t="inlineStr">
        <is>
          <t xml:space="preserve">CONCLUIDO	</t>
        </is>
      </c>
      <c r="D1254" t="n">
        <v>14.0801</v>
      </c>
      <c r="E1254" t="n">
        <v>7.1</v>
      </c>
      <c r="F1254" t="n">
        <v>4.1</v>
      </c>
      <c r="G1254" t="n">
        <v>61.52</v>
      </c>
      <c r="H1254" t="n">
        <v>1.14</v>
      </c>
      <c r="I1254" t="n">
        <v>4</v>
      </c>
      <c r="J1254" t="n">
        <v>285.67</v>
      </c>
      <c r="K1254" t="n">
        <v>59.19</v>
      </c>
      <c r="L1254" t="n">
        <v>18.25</v>
      </c>
      <c r="M1254" t="n">
        <v>2</v>
      </c>
      <c r="N1254" t="n">
        <v>78.23</v>
      </c>
      <c r="O1254" t="n">
        <v>35467.36</v>
      </c>
      <c r="P1254" t="n">
        <v>58.88</v>
      </c>
      <c r="Q1254" t="n">
        <v>203.56</v>
      </c>
      <c r="R1254" t="n">
        <v>15.95</v>
      </c>
      <c r="S1254" t="n">
        <v>13.05</v>
      </c>
      <c r="T1254" t="n">
        <v>1157.9</v>
      </c>
      <c r="U1254" t="n">
        <v>0.82</v>
      </c>
      <c r="V1254" t="n">
        <v>0.91</v>
      </c>
      <c r="W1254" t="n">
        <v>0.06</v>
      </c>
      <c r="X1254" t="n">
        <v>0.06</v>
      </c>
      <c r="Y1254" t="n">
        <v>1</v>
      </c>
      <c r="Z1254" t="n">
        <v>10</v>
      </c>
    </row>
    <row r="1255">
      <c r="A1255" t="n">
        <v>70</v>
      </c>
      <c r="B1255" t="n">
        <v>130</v>
      </c>
      <c r="C1255" t="inlineStr">
        <is>
          <t xml:space="preserve">CONCLUIDO	</t>
        </is>
      </c>
      <c r="D1255" t="n">
        <v>14.0784</v>
      </c>
      <c r="E1255" t="n">
        <v>7.1</v>
      </c>
      <c r="F1255" t="n">
        <v>4.1</v>
      </c>
      <c r="G1255" t="n">
        <v>61.54</v>
      </c>
      <c r="H1255" t="n">
        <v>1.15</v>
      </c>
      <c r="I1255" t="n">
        <v>4</v>
      </c>
      <c r="J1255" t="n">
        <v>286.18</v>
      </c>
      <c r="K1255" t="n">
        <v>59.19</v>
      </c>
      <c r="L1255" t="n">
        <v>18.5</v>
      </c>
      <c r="M1255" t="n">
        <v>2</v>
      </c>
      <c r="N1255" t="n">
        <v>78.48</v>
      </c>
      <c r="O1255" t="n">
        <v>35529.23</v>
      </c>
      <c r="P1255" t="n">
        <v>58.64</v>
      </c>
      <c r="Q1255" t="n">
        <v>203.56</v>
      </c>
      <c r="R1255" t="n">
        <v>15.98</v>
      </c>
      <c r="S1255" t="n">
        <v>13.05</v>
      </c>
      <c r="T1255" t="n">
        <v>1172.94</v>
      </c>
      <c r="U1255" t="n">
        <v>0.82</v>
      </c>
      <c r="V1255" t="n">
        <v>0.91</v>
      </c>
      <c r="W1255" t="n">
        <v>0.06</v>
      </c>
      <c r="X1255" t="n">
        <v>0.06</v>
      </c>
      <c r="Y1255" t="n">
        <v>1</v>
      </c>
      <c r="Z1255" t="n">
        <v>10</v>
      </c>
    </row>
    <row r="1256">
      <c r="A1256" t="n">
        <v>71</v>
      </c>
      <c r="B1256" t="n">
        <v>130</v>
      </c>
      <c r="C1256" t="inlineStr">
        <is>
          <t xml:space="preserve">CONCLUIDO	</t>
        </is>
      </c>
      <c r="D1256" t="n">
        <v>14.0889</v>
      </c>
      <c r="E1256" t="n">
        <v>7.1</v>
      </c>
      <c r="F1256" t="n">
        <v>4.1</v>
      </c>
      <c r="G1256" t="n">
        <v>61.46</v>
      </c>
      <c r="H1256" t="n">
        <v>1.16</v>
      </c>
      <c r="I1256" t="n">
        <v>4</v>
      </c>
      <c r="J1256" t="n">
        <v>286.68</v>
      </c>
      <c r="K1256" t="n">
        <v>59.19</v>
      </c>
      <c r="L1256" t="n">
        <v>18.75</v>
      </c>
      <c r="M1256" t="n">
        <v>2</v>
      </c>
      <c r="N1256" t="n">
        <v>78.73999999999999</v>
      </c>
      <c r="O1256" t="n">
        <v>35591.33</v>
      </c>
      <c r="P1256" t="n">
        <v>58.26</v>
      </c>
      <c r="Q1256" t="n">
        <v>203.56</v>
      </c>
      <c r="R1256" t="n">
        <v>15.76</v>
      </c>
      <c r="S1256" t="n">
        <v>13.05</v>
      </c>
      <c r="T1256" t="n">
        <v>1064.87</v>
      </c>
      <c r="U1256" t="n">
        <v>0.83</v>
      </c>
      <c r="V1256" t="n">
        <v>0.91</v>
      </c>
      <c r="W1256" t="n">
        <v>0.06</v>
      </c>
      <c r="X1256" t="n">
        <v>0.06</v>
      </c>
      <c r="Y1256" t="n">
        <v>1</v>
      </c>
      <c r="Z1256" t="n">
        <v>10</v>
      </c>
    </row>
    <row r="1257">
      <c r="A1257" t="n">
        <v>72</v>
      </c>
      <c r="B1257" t="n">
        <v>130</v>
      </c>
      <c r="C1257" t="inlineStr">
        <is>
          <t xml:space="preserve">CONCLUIDO	</t>
        </is>
      </c>
      <c r="D1257" t="n">
        <v>14.1011</v>
      </c>
      <c r="E1257" t="n">
        <v>7.09</v>
      </c>
      <c r="F1257" t="n">
        <v>4.09</v>
      </c>
      <c r="G1257" t="n">
        <v>61.37</v>
      </c>
      <c r="H1257" t="n">
        <v>1.18</v>
      </c>
      <c r="I1257" t="n">
        <v>4</v>
      </c>
      <c r="J1257" t="n">
        <v>287.18</v>
      </c>
      <c r="K1257" t="n">
        <v>59.19</v>
      </c>
      <c r="L1257" t="n">
        <v>19</v>
      </c>
      <c r="M1257" t="n">
        <v>2</v>
      </c>
      <c r="N1257" t="n">
        <v>78.98999999999999</v>
      </c>
      <c r="O1257" t="n">
        <v>35653.4</v>
      </c>
      <c r="P1257" t="n">
        <v>57.82</v>
      </c>
      <c r="Q1257" t="n">
        <v>203.56</v>
      </c>
      <c r="R1257" t="n">
        <v>15.59</v>
      </c>
      <c r="S1257" t="n">
        <v>13.05</v>
      </c>
      <c r="T1257" t="n">
        <v>977.78</v>
      </c>
      <c r="U1257" t="n">
        <v>0.84</v>
      </c>
      <c r="V1257" t="n">
        <v>0.91</v>
      </c>
      <c r="W1257" t="n">
        <v>0.06</v>
      </c>
      <c r="X1257" t="n">
        <v>0.05</v>
      </c>
      <c r="Y1257" t="n">
        <v>1</v>
      </c>
      <c r="Z1257" t="n">
        <v>10</v>
      </c>
    </row>
    <row r="1258">
      <c r="A1258" t="n">
        <v>73</v>
      </c>
      <c r="B1258" t="n">
        <v>130</v>
      </c>
      <c r="C1258" t="inlineStr">
        <is>
          <t xml:space="preserve">CONCLUIDO	</t>
        </is>
      </c>
      <c r="D1258" t="n">
        <v>14.095</v>
      </c>
      <c r="E1258" t="n">
        <v>7.09</v>
      </c>
      <c r="F1258" t="n">
        <v>4.09</v>
      </c>
      <c r="G1258" t="n">
        <v>61.41</v>
      </c>
      <c r="H1258" t="n">
        <v>1.19</v>
      </c>
      <c r="I1258" t="n">
        <v>4</v>
      </c>
      <c r="J1258" t="n">
        <v>287.69</v>
      </c>
      <c r="K1258" t="n">
        <v>59.19</v>
      </c>
      <c r="L1258" t="n">
        <v>19.25</v>
      </c>
      <c r="M1258" t="n">
        <v>2</v>
      </c>
      <c r="N1258" t="n">
        <v>79.23999999999999</v>
      </c>
      <c r="O1258" t="n">
        <v>35715.58</v>
      </c>
      <c r="P1258" t="n">
        <v>57.49</v>
      </c>
      <c r="Q1258" t="n">
        <v>203.56</v>
      </c>
      <c r="R1258" t="n">
        <v>15.73</v>
      </c>
      <c r="S1258" t="n">
        <v>13.05</v>
      </c>
      <c r="T1258" t="n">
        <v>1050.66</v>
      </c>
      <c r="U1258" t="n">
        <v>0.83</v>
      </c>
      <c r="V1258" t="n">
        <v>0.91</v>
      </c>
      <c r="W1258" t="n">
        <v>0.06</v>
      </c>
      <c r="X1258" t="n">
        <v>0.05</v>
      </c>
      <c r="Y1258" t="n">
        <v>1</v>
      </c>
      <c r="Z1258" t="n">
        <v>10</v>
      </c>
    </row>
    <row r="1259">
      <c r="A1259" t="n">
        <v>74</v>
      </c>
      <c r="B1259" t="n">
        <v>130</v>
      </c>
      <c r="C1259" t="inlineStr">
        <is>
          <t xml:space="preserve">CONCLUIDO	</t>
        </is>
      </c>
      <c r="D1259" t="n">
        <v>14.0735</v>
      </c>
      <c r="E1259" t="n">
        <v>7.11</v>
      </c>
      <c r="F1259" t="n">
        <v>4.11</v>
      </c>
      <c r="G1259" t="n">
        <v>61.58</v>
      </c>
      <c r="H1259" t="n">
        <v>1.2</v>
      </c>
      <c r="I1259" t="n">
        <v>4</v>
      </c>
      <c r="J1259" t="n">
        <v>288.19</v>
      </c>
      <c r="K1259" t="n">
        <v>59.19</v>
      </c>
      <c r="L1259" t="n">
        <v>19.5</v>
      </c>
      <c r="M1259" t="n">
        <v>2</v>
      </c>
      <c r="N1259" t="n">
        <v>79.5</v>
      </c>
      <c r="O1259" t="n">
        <v>35777.86</v>
      </c>
      <c r="P1259" t="n">
        <v>57.28</v>
      </c>
      <c r="Q1259" t="n">
        <v>203.57</v>
      </c>
      <c r="R1259" t="n">
        <v>16.07</v>
      </c>
      <c r="S1259" t="n">
        <v>13.05</v>
      </c>
      <c r="T1259" t="n">
        <v>1222.32</v>
      </c>
      <c r="U1259" t="n">
        <v>0.8100000000000001</v>
      </c>
      <c r="V1259" t="n">
        <v>0.91</v>
      </c>
      <c r="W1259" t="n">
        <v>0.06</v>
      </c>
      <c r="X1259" t="n">
        <v>0.06</v>
      </c>
      <c r="Y1259" t="n">
        <v>1</v>
      </c>
      <c r="Z1259" t="n">
        <v>10</v>
      </c>
    </row>
    <row r="1260">
      <c r="A1260" t="n">
        <v>75</v>
      </c>
      <c r="B1260" t="n">
        <v>130</v>
      </c>
      <c r="C1260" t="inlineStr">
        <is>
          <t xml:space="preserve">CONCLUIDO	</t>
        </is>
      </c>
      <c r="D1260" t="n">
        <v>14.0707</v>
      </c>
      <c r="E1260" t="n">
        <v>7.11</v>
      </c>
      <c r="F1260" t="n">
        <v>4.11</v>
      </c>
      <c r="G1260" t="n">
        <v>61.6</v>
      </c>
      <c r="H1260" t="n">
        <v>1.22</v>
      </c>
      <c r="I1260" t="n">
        <v>4</v>
      </c>
      <c r="J1260" t="n">
        <v>288.7</v>
      </c>
      <c r="K1260" t="n">
        <v>59.19</v>
      </c>
      <c r="L1260" t="n">
        <v>19.75</v>
      </c>
      <c r="M1260" t="n">
        <v>2</v>
      </c>
      <c r="N1260" t="n">
        <v>79.75</v>
      </c>
      <c r="O1260" t="n">
        <v>35840.25</v>
      </c>
      <c r="P1260" t="n">
        <v>57.02</v>
      </c>
      <c r="Q1260" t="n">
        <v>203.56</v>
      </c>
      <c r="R1260" t="n">
        <v>16.11</v>
      </c>
      <c r="S1260" t="n">
        <v>13.05</v>
      </c>
      <c r="T1260" t="n">
        <v>1237.76</v>
      </c>
      <c r="U1260" t="n">
        <v>0.8100000000000001</v>
      </c>
      <c r="V1260" t="n">
        <v>0.91</v>
      </c>
      <c r="W1260" t="n">
        <v>0.06</v>
      </c>
      <c r="X1260" t="n">
        <v>0.07000000000000001</v>
      </c>
      <c r="Y1260" t="n">
        <v>1</v>
      </c>
      <c r="Z1260" t="n">
        <v>10</v>
      </c>
    </row>
    <row r="1261">
      <c r="A1261" t="n">
        <v>76</v>
      </c>
      <c r="B1261" t="n">
        <v>130</v>
      </c>
      <c r="C1261" t="inlineStr">
        <is>
          <t xml:space="preserve">CONCLUIDO	</t>
        </is>
      </c>
      <c r="D1261" t="n">
        <v>14.0691</v>
      </c>
      <c r="E1261" t="n">
        <v>7.11</v>
      </c>
      <c r="F1261" t="n">
        <v>4.11</v>
      </c>
      <c r="G1261" t="n">
        <v>61.61</v>
      </c>
      <c r="H1261" t="n">
        <v>1.23</v>
      </c>
      <c r="I1261" t="n">
        <v>4</v>
      </c>
      <c r="J1261" t="n">
        <v>289.2</v>
      </c>
      <c r="K1261" t="n">
        <v>59.19</v>
      </c>
      <c r="L1261" t="n">
        <v>20</v>
      </c>
      <c r="M1261" t="n">
        <v>2</v>
      </c>
      <c r="N1261" t="n">
        <v>80.01000000000001</v>
      </c>
      <c r="O1261" t="n">
        <v>35902.74</v>
      </c>
      <c r="P1261" t="n">
        <v>56.78</v>
      </c>
      <c r="Q1261" t="n">
        <v>203.57</v>
      </c>
      <c r="R1261" t="n">
        <v>16.14</v>
      </c>
      <c r="S1261" t="n">
        <v>13.05</v>
      </c>
      <c r="T1261" t="n">
        <v>1256.91</v>
      </c>
      <c r="U1261" t="n">
        <v>0.8100000000000001</v>
      </c>
      <c r="V1261" t="n">
        <v>0.91</v>
      </c>
      <c r="W1261" t="n">
        <v>0.06</v>
      </c>
      <c r="X1261" t="n">
        <v>0.07000000000000001</v>
      </c>
      <c r="Y1261" t="n">
        <v>1</v>
      </c>
      <c r="Z1261" t="n">
        <v>10</v>
      </c>
    </row>
    <row r="1262">
      <c r="A1262" t="n">
        <v>77</v>
      </c>
      <c r="B1262" t="n">
        <v>130</v>
      </c>
      <c r="C1262" t="inlineStr">
        <is>
          <t xml:space="preserve">CONCLUIDO	</t>
        </is>
      </c>
      <c r="D1262" t="n">
        <v>14.2264</v>
      </c>
      <c r="E1262" t="n">
        <v>7.03</v>
      </c>
      <c r="F1262" t="n">
        <v>4.08</v>
      </c>
      <c r="G1262" t="n">
        <v>81.55</v>
      </c>
      <c r="H1262" t="n">
        <v>1.24</v>
      </c>
      <c r="I1262" t="n">
        <v>3</v>
      </c>
      <c r="J1262" t="n">
        <v>289.71</v>
      </c>
      <c r="K1262" t="n">
        <v>59.19</v>
      </c>
      <c r="L1262" t="n">
        <v>20.25</v>
      </c>
      <c r="M1262" t="n">
        <v>1</v>
      </c>
      <c r="N1262" t="n">
        <v>80.27</v>
      </c>
      <c r="O1262" t="n">
        <v>35965.33</v>
      </c>
      <c r="P1262" t="n">
        <v>56.18</v>
      </c>
      <c r="Q1262" t="n">
        <v>203.56</v>
      </c>
      <c r="R1262" t="n">
        <v>15.15</v>
      </c>
      <c r="S1262" t="n">
        <v>13.05</v>
      </c>
      <c r="T1262" t="n">
        <v>766.92</v>
      </c>
      <c r="U1262" t="n">
        <v>0.86</v>
      </c>
      <c r="V1262" t="n">
        <v>0.92</v>
      </c>
      <c r="W1262" t="n">
        <v>0.06</v>
      </c>
      <c r="X1262" t="n">
        <v>0.04</v>
      </c>
      <c r="Y1262" t="n">
        <v>1</v>
      </c>
      <c r="Z1262" t="n">
        <v>10</v>
      </c>
    </row>
    <row r="1263">
      <c r="A1263" t="n">
        <v>78</v>
      </c>
      <c r="B1263" t="n">
        <v>130</v>
      </c>
      <c r="C1263" t="inlineStr">
        <is>
          <t xml:space="preserve">CONCLUIDO	</t>
        </is>
      </c>
      <c r="D1263" t="n">
        <v>14.2366</v>
      </c>
      <c r="E1263" t="n">
        <v>7.02</v>
      </c>
      <c r="F1263" t="n">
        <v>4.07</v>
      </c>
      <c r="G1263" t="n">
        <v>81.45</v>
      </c>
      <c r="H1263" t="n">
        <v>1.26</v>
      </c>
      <c r="I1263" t="n">
        <v>3</v>
      </c>
      <c r="J1263" t="n">
        <v>290.22</v>
      </c>
      <c r="K1263" t="n">
        <v>59.19</v>
      </c>
      <c r="L1263" t="n">
        <v>20.5</v>
      </c>
      <c r="M1263" t="n">
        <v>1</v>
      </c>
      <c r="N1263" t="n">
        <v>80.53</v>
      </c>
      <c r="O1263" t="n">
        <v>36028.03</v>
      </c>
      <c r="P1263" t="n">
        <v>56.28</v>
      </c>
      <c r="Q1263" t="n">
        <v>203.56</v>
      </c>
      <c r="R1263" t="n">
        <v>14.97</v>
      </c>
      <c r="S1263" t="n">
        <v>13.05</v>
      </c>
      <c r="T1263" t="n">
        <v>676.24</v>
      </c>
      <c r="U1263" t="n">
        <v>0.87</v>
      </c>
      <c r="V1263" t="n">
        <v>0.92</v>
      </c>
      <c r="W1263" t="n">
        <v>0.06</v>
      </c>
      <c r="X1263" t="n">
        <v>0.03</v>
      </c>
      <c r="Y1263" t="n">
        <v>1</v>
      </c>
      <c r="Z1263" t="n">
        <v>10</v>
      </c>
    </row>
    <row r="1264">
      <c r="A1264" t="n">
        <v>79</v>
      </c>
      <c r="B1264" t="n">
        <v>130</v>
      </c>
      <c r="C1264" t="inlineStr">
        <is>
          <t xml:space="preserve">CONCLUIDO	</t>
        </is>
      </c>
      <c r="D1264" t="n">
        <v>14.2433</v>
      </c>
      <c r="E1264" t="n">
        <v>7.02</v>
      </c>
      <c r="F1264" t="n">
        <v>4.07</v>
      </c>
      <c r="G1264" t="n">
        <v>81.38</v>
      </c>
      <c r="H1264" t="n">
        <v>1.27</v>
      </c>
      <c r="I1264" t="n">
        <v>3</v>
      </c>
      <c r="J1264" t="n">
        <v>290.73</v>
      </c>
      <c r="K1264" t="n">
        <v>59.19</v>
      </c>
      <c r="L1264" t="n">
        <v>20.75</v>
      </c>
      <c r="M1264" t="n">
        <v>1</v>
      </c>
      <c r="N1264" t="n">
        <v>80.79000000000001</v>
      </c>
      <c r="O1264" t="n">
        <v>36090.84</v>
      </c>
      <c r="P1264" t="n">
        <v>56.29</v>
      </c>
      <c r="Q1264" t="n">
        <v>203.56</v>
      </c>
      <c r="R1264" t="n">
        <v>14.86</v>
      </c>
      <c r="S1264" t="n">
        <v>13.05</v>
      </c>
      <c r="T1264" t="n">
        <v>619.48</v>
      </c>
      <c r="U1264" t="n">
        <v>0.88</v>
      </c>
      <c r="V1264" t="n">
        <v>0.92</v>
      </c>
      <c r="W1264" t="n">
        <v>0.06</v>
      </c>
      <c r="X1264" t="n">
        <v>0.03</v>
      </c>
      <c r="Y1264" t="n">
        <v>1</v>
      </c>
      <c r="Z1264" t="n">
        <v>10</v>
      </c>
    </row>
    <row r="1265">
      <c r="A1265" t="n">
        <v>80</v>
      </c>
      <c r="B1265" t="n">
        <v>130</v>
      </c>
      <c r="C1265" t="inlineStr">
        <is>
          <t xml:space="preserve">CONCLUIDO	</t>
        </is>
      </c>
      <c r="D1265" t="n">
        <v>14.2445</v>
      </c>
      <c r="E1265" t="n">
        <v>7.02</v>
      </c>
      <c r="F1265" t="n">
        <v>4.07</v>
      </c>
      <c r="G1265" t="n">
        <v>81.37</v>
      </c>
      <c r="H1265" t="n">
        <v>1.28</v>
      </c>
      <c r="I1265" t="n">
        <v>3</v>
      </c>
      <c r="J1265" t="n">
        <v>291.24</v>
      </c>
      <c r="K1265" t="n">
        <v>59.19</v>
      </c>
      <c r="L1265" t="n">
        <v>21</v>
      </c>
      <c r="M1265" t="n">
        <v>1</v>
      </c>
      <c r="N1265" t="n">
        <v>81.05</v>
      </c>
      <c r="O1265" t="n">
        <v>36153.75</v>
      </c>
      <c r="P1265" t="n">
        <v>56.38</v>
      </c>
      <c r="Q1265" t="n">
        <v>203.56</v>
      </c>
      <c r="R1265" t="n">
        <v>14.87</v>
      </c>
      <c r="S1265" t="n">
        <v>13.05</v>
      </c>
      <c r="T1265" t="n">
        <v>627.11</v>
      </c>
      <c r="U1265" t="n">
        <v>0.88</v>
      </c>
      <c r="V1265" t="n">
        <v>0.92</v>
      </c>
      <c r="W1265" t="n">
        <v>0.06</v>
      </c>
      <c r="X1265" t="n">
        <v>0.03</v>
      </c>
      <c r="Y1265" t="n">
        <v>1</v>
      </c>
      <c r="Z1265" t="n">
        <v>10</v>
      </c>
    </row>
    <row r="1266">
      <c r="A1266" t="n">
        <v>81</v>
      </c>
      <c r="B1266" t="n">
        <v>130</v>
      </c>
      <c r="C1266" t="inlineStr">
        <is>
          <t xml:space="preserve">CONCLUIDO	</t>
        </is>
      </c>
      <c r="D1266" t="n">
        <v>14.2405</v>
      </c>
      <c r="E1266" t="n">
        <v>7.02</v>
      </c>
      <c r="F1266" t="n">
        <v>4.07</v>
      </c>
      <c r="G1266" t="n">
        <v>81.41</v>
      </c>
      <c r="H1266" t="n">
        <v>1.3</v>
      </c>
      <c r="I1266" t="n">
        <v>3</v>
      </c>
      <c r="J1266" t="n">
        <v>291.75</v>
      </c>
      <c r="K1266" t="n">
        <v>59.19</v>
      </c>
      <c r="L1266" t="n">
        <v>21.25</v>
      </c>
      <c r="M1266" t="n">
        <v>1</v>
      </c>
      <c r="N1266" t="n">
        <v>81.31</v>
      </c>
      <c r="O1266" t="n">
        <v>36216.77</v>
      </c>
      <c r="P1266" t="n">
        <v>56.7</v>
      </c>
      <c r="Q1266" t="n">
        <v>203.56</v>
      </c>
      <c r="R1266" t="n">
        <v>14.96</v>
      </c>
      <c r="S1266" t="n">
        <v>13.05</v>
      </c>
      <c r="T1266" t="n">
        <v>669</v>
      </c>
      <c r="U1266" t="n">
        <v>0.87</v>
      </c>
      <c r="V1266" t="n">
        <v>0.92</v>
      </c>
      <c r="W1266" t="n">
        <v>0.06</v>
      </c>
      <c r="X1266" t="n">
        <v>0.03</v>
      </c>
      <c r="Y1266" t="n">
        <v>1</v>
      </c>
      <c r="Z1266" t="n">
        <v>10</v>
      </c>
    </row>
    <row r="1267">
      <c r="A1267" t="n">
        <v>82</v>
      </c>
      <c r="B1267" t="n">
        <v>130</v>
      </c>
      <c r="C1267" t="inlineStr">
        <is>
          <t xml:space="preserve">CONCLUIDO	</t>
        </is>
      </c>
      <c r="D1267" t="n">
        <v>14.2321</v>
      </c>
      <c r="E1267" t="n">
        <v>7.03</v>
      </c>
      <c r="F1267" t="n">
        <v>4.07</v>
      </c>
      <c r="G1267" t="n">
        <v>81.48999999999999</v>
      </c>
      <c r="H1267" t="n">
        <v>1.31</v>
      </c>
      <c r="I1267" t="n">
        <v>3</v>
      </c>
      <c r="J1267" t="n">
        <v>292.26</v>
      </c>
      <c r="K1267" t="n">
        <v>59.19</v>
      </c>
      <c r="L1267" t="n">
        <v>21.5</v>
      </c>
      <c r="M1267" t="n">
        <v>1</v>
      </c>
      <c r="N1267" t="n">
        <v>81.56999999999999</v>
      </c>
      <c r="O1267" t="n">
        <v>36279.9</v>
      </c>
      <c r="P1267" t="n">
        <v>56.74</v>
      </c>
      <c r="Q1267" t="n">
        <v>203.56</v>
      </c>
      <c r="R1267" t="n">
        <v>15.1</v>
      </c>
      <c r="S1267" t="n">
        <v>13.05</v>
      </c>
      <c r="T1267" t="n">
        <v>741.35</v>
      </c>
      <c r="U1267" t="n">
        <v>0.86</v>
      </c>
      <c r="V1267" t="n">
        <v>0.92</v>
      </c>
      <c r="W1267" t="n">
        <v>0.06</v>
      </c>
      <c r="X1267" t="n">
        <v>0.03</v>
      </c>
      <c r="Y1267" t="n">
        <v>1</v>
      </c>
      <c r="Z1267" t="n">
        <v>10</v>
      </c>
    </row>
    <row r="1268">
      <c r="A1268" t="n">
        <v>83</v>
      </c>
      <c r="B1268" t="n">
        <v>130</v>
      </c>
      <c r="C1268" t="inlineStr">
        <is>
          <t xml:space="preserve">CONCLUIDO	</t>
        </is>
      </c>
      <c r="D1268" t="n">
        <v>14.2225</v>
      </c>
      <c r="E1268" t="n">
        <v>7.03</v>
      </c>
      <c r="F1268" t="n">
        <v>4.08</v>
      </c>
      <c r="G1268" t="n">
        <v>81.59</v>
      </c>
      <c r="H1268" t="n">
        <v>1.32</v>
      </c>
      <c r="I1268" t="n">
        <v>3</v>
      </c>
      <c r="J1268" t="n">
        <v>292.77</v>
      </c>
      <c r="K1268" t="n">
        <v>59.19</v>
      </c>
      <c r="L1268" t="n">
        <v>21.75</v>
      </c>
      <c r="M1268" t="n">
        <v>1</v>
      </c>
      <c r="N1268" t="n">
        <v>81.83</v>
      </c>
      <c r="O1268" t="n">
        <v>36343.13</v>
      </c>
      <c r="P1268" t="n">
        <v>56.85</v>
      </c>
      <c r="Q1268" t="n">
        <v>203.56</v>
      </c>
      <c r="R1268" t="n">
        <v>15.28</v>
      </c>
      <c r="S1268" t="n">
        <v>13.05</v>
      </c>
      <c r="T1268" t="n">
        <v>828.34</v>
      </c>
      <c r="U1268" t="n">
        <v>0.85</v>
      </c>
      <c r="V1268" t="n">
        <v>0.92</v>
      </c>
      <c r="W1268" t="n">
        <v>0.06</v>
      </c>
      <c r="X1268" t="n">
        <v>0.04</v>
      </c>
      <c r="Y1268" t="n">
        <v>1</v>
      </c>
      <c r="Z1268" t="n">
        <v>10</v>
      </c>
    </row>
    <row r="1269">
      <c r="A1269" t="n">
        <v>84</v>
      </c>
      <c r="B1269" t="n">
        <v>130</v>
      </c>
      <c r="C1269" t="inlineStr">
        <is>
          <t xml:space="preserve">CONCLUIDO	</t>
        </is>
      </c>
      <c r="D1269" t="n">
        <v>14.2219</v>
      </c>
      <c r="E1269" t="n">
        <v>7.03</v>
      </c>
      <c r="F1269" t="n">
        <v>4.08</v>
      </c>
      <c r="G1269" t="n">
        <v>81.59</v>
      </c>
      <c r="H1269" t="n">
        <v>1.34</v>
      </c>
      <c r="I1269" t="n">
        <v>3</v>
      </c>
      <c r="J1269" t="n">
        <v>293.29</v>
      </c>
      <c r="K1269" t="n">
        <v>59.19</v>
      </c>
      <c r="L1269" t="n">
        <v>22</v>
      </c>
      <c r="M1269" t="n">
        <v>1</v>
      </c>
      <c r="N1269" t="n">
        <v>82.09</v>
      </c>
      <c r="O1269" t="n">
        <v>36406.47</v>
      </c>
      <c r="P1269" t="n">
        <v>56.89</v>
      </c>
      <c r="Q1269" t="n">
        <v>203.56</v>
      </c>
      <c r="R1269" t="n">
        <v>15.24</v>
      </c>
      <c r="S1269" t="n">
        <v>13.05</v>
      </c>
      <c r="T1269" t="n">
        <v>809.37</v>
      </c>
      <c r="U1269" t="n">
        <v>0.86</v>
      </c>
      <c r="V1269" t="n">
        <v>0.92</v>
      </c>
      <c r="W1269" t="n">
        <v>0.06</v>
      </c>
      <c r="X1269" t="n">
        <v>0.04</v>
      </c>
      <c r="Y1269" t="n">
        <v>1</v>
      </c>
      <c r="Z1269" t="n">
        <v>10</v>
      </c>
    </row>
    <row r="1270">
      <c r="A1270" t="n">
        <v>85</v>
      </c>
      <c r="B1270" t="n">
        <v>130</v>
      </c>
      <c r="C1270" t="inlineStr">
        <is>
          <t xml:space="preserve">CONCLUIDO	</t>
        </is>
      </c>
      <c r="D1270" t="n">
        <v>14.2332</v>
      </c>
      <c r="E1270" t="n">
        <v>7.03</v>
      </c>
      <c r="F1270" t="n">
        <v>4.07</v>
      </c>
      <c r="G1270" t="n">
        <v>81.48</v>
      </c>
      <c r="H1270" t="n">
        <v>1.35</v>
      </c>
      <c r="I1270" t="n">
        <v>3</v>
      </c>
      <c r="J1270" t="n">
        <v>293.8</v>
      </c>
      <c r="K1270" t="n">
        <v>59.19</v>
      </c>
      <c r="L1270" t="n">
        <v>22.25</v>
      </c>
      <c r="M1270" t="n">
        <v>1</v>
      </c>
      <c r="N1270" t="n">
        <v>82.36</v>
      </c>
      <c r="O1270" t="n">
        <v>36469.92</v>
      </c>
      <c r="P1270" t="n">
        <v>56.9</v>
      </c>
      <c r="Q1270" t="n">
        <v>203.56</v>
      </c>
      <c r="R1270" t="n">
        <v>15.04</v>
      </c>
      <c r="S1270" t="n">
        <v>13.05</v>
      </c>
      <c r="T1270" t="n">
        <v>711.05</v>
      </c>
      <c r="U1270" t="n">
        <v>0.87</v>
      </c>
      <c r="V1270" t="n">
        <v>0.92</v>
      </c>
      <c r="W1270" t="n">
        <v>0.06</v>
      </c>
      <c r="X1270" t="n">
        <v>0.03</v>
      </c>
      <c r="Y1270" t="n">
        <v>1</v>
      </c>
      <c r="Z1270" t="n">
        <v>10</v>
      </c>
    </row>
    <row r="1271">
      <c r="A1271" t="n">
        <v>86</v>
      </c>
      <c r="B1271" t="n">
        <v>130</v>
      </c>
      <c r="C1271" t="inlineStr">
        <is>
          <t xml:space="preserve">CONCLUIDO	</t>
        </is>
      </c>
      <c r="D1271" t="n">
        <v>14.2399</v>
      </c>
      <c r="E1271" t="n">
        <v>7.02</v>
      </c>
      <c r="F1271" t="n">
        <v>4.07</v>
      </c>
      <c r="G1271" t="n">
        <v>81.42</v>
      </c>
      <c r="H1271" t="n">
        <v>1.36</v>
      </c>
      <c r="I1271" t="n">
        <v>3</v>
      </c>
      <c r="J1271" t="n">
        <v>294.32</v>
      </c>
      <c r="K1271" t="n">
        <v>59.19</v>
      </c>
      <c r="L1271" t="n">
        <v>22.5</v>
      </c>
      <c r="M1271" t="n">
        <v>1</v>
      </c>
      <c r="N1271" t="n">
        <v>82.62</v>
      </c>
      <c r="O1271" t="n">
        <v>36533.49</v>
      </c>
      <c r="P1271" t="n">
        <v>56.83</v>
      </c>
      <c r="Q1271" t="n">
        <v>203.56</v>
      </c>
      <c r="R1271" t="n">
        <v>14.91</v>
      </c>
      <c r="S1271" t="n">
        <v>13.05</v>
      </c>
      <c r="T1271" t="n">
        <v>647.14</v>
      </c>
      <c r="U1271" t="n">
        <v>0.88</v>
      </c>
      <c r="V1271" t="n">
        <v>0.92</v>
      </c>
      <c r="W1271" t="n">
        <v>0.06</v>
      </c>
      <c r="X1271" t="n">
        <v>0.03</v>
      </c>
      <c r="Y1271" t="n">
        <v>1</v>
      </c>
      <c r="Z1271" t="n">
        <v>10</v>
      </c>
    </row>
    <row r="1272">
      <c r="A1272" t="n">
        <v>87</v>
      </c>
      <c r="B1272" t="n">
        <v>130</v>
      </c>
      <c r="C1272" t="inlineStr">
        <is>
          <t xml:space="preserve">CONCLUIDO	</t>
        </is>
      </c>
      <c r="D1272" t="n">
        <v>14.2422</v>
      </c>
      <c r="E1272" t="n">
        <v>7.02</v>
      </c>
      <c r="F1272" t="n">
        <v>4.07</v>
      </c>
      <c r="G1272" t="n">
        <v>81.39</v>
      </c>
      <c r="H1272" t="n">
        <v>1.37</v>
      </c>
      <c r="I1272" t="n">
        <v>3</v>
      </c>
      <c r="J1272" t="n">
        <v>294.83</v>
      </c>
      <c r="K1272" t="n">
        <v>59.19</v>
      </c>
      <c r="L1272" t="n">
        <v>22.75</v>
      </c>
      <c r="M1272" t="n">
        <v>1</v>
      </c>
      <c r="N1272" t="n">
        <v>82.89</v>
      </c>
      <c r="O1272" t="n">
        <v>36597.16</v>
      </c>
      <c r="P1272" t="n">
        <v>56.78</v>
      </c>
      <c r="Q1272" t="n">
        <v>203.56</v>
      </c>
      <c r="R1272" t="n">
        <v>14.92</v>
      </c>
      <c r="S1272" t="n">
        <v>13.05</v>
      </c>
      <c r="T1272" t="n">
        <v>649.86</v>
      </c>
      <c r="U1272" t="n">
        <v>0.87</v>
      </c>
      <c r="V1272" t="n">
        <v>0.92</v>
      </c>
      <c r="W1272" t="n">
        <v>0.06</v>
      </c>
      <c r="X1272" t="n">
        <v>0.03</v>
      </c>
      <c r="Y1272" t="n">
        <v>1</v>
      </c>
      <c r="Z1272" t="n">
        <v>10</v>
      </c>
    </row>
    <row r="1273">
      <c r="A1273" t="n">
        <v>88</v>
      </c>
      <c r="B1273" t="n">
        <v>130</v>
      </c>
      <c r="C1273" t="inlineStr">
        <is>
          <t xml:space="preserve">CONCLUIDO	</t>
        </is>
      </c>
      <c r="D1273" t="n">
        <v>14.2377</v>
      </c>
      <c r="E1273" t="n">
        <v>7.02</v>
      </c>
      <c r="F1273" t="n">
        <v>4.07</v>
      </c>
      <c r="G1273" t="n">
        <v>81.44</v>
      </c>
      <c r="H1273" t="n">
        <v>1.39</v>
      </c>
      <c r="I1273" t="n">
        <v>3</v>
      </c>
      <c r="J1273" t="n">
        <v>295.35</v>
      </c>
      <c r="K1273" t="n">
        <v>59.19</v>
      </c>
      <c r="L1273" t="n">
        <v>23</v>
      </c>
      <c r="M1273" t="n">
        <v>1</v>
      </c>
      <c r="N1273" t="n">
        <v>83.16</v>
      </c>
      <c r="O1273" t="n">
        <v>36660.94</v>
      </c>
      <c r="P1273" t="n">
        <v>56.77</v>
      </c>
      <c r="Q1273" t="n">
        <v>203.56</v>
      </c>
      <c r="R1273" t="n">
        <v>15</v>
      </c>
      <c r="S1273" t="n">
        <v>13.05</v>
      </c>
      <c r="T1273" t="n">
        <v>689.26</v>
      </c>
      <c r="U1273" t="n">
        <v>0.87</v>
      </c>
      <c r="V1273" t="n">
        <v>0.92</v>
      </c>
      <c r="W1273" t="n">
        <v>0.06</v>
      </c>
      <c r="X1273" t="n">
        <v>0.03</v>
      </c>
      <c r="Y1273" t="n">
        <v>1</v>
      </c>
      <c r="Z1273" t="n">
        <v>10</v>
      </c>
    </row>
    <row r="1274">
      <c r="A1274" t="n">
        <v>89</v>
      </c>
      <c r="B1274" t="n">
        <v>130</v>
      </c>
      <c r="C1274" t="inlineStr">
        <is>
          <t xml:space="preserve">CONCLUIDO	</t>
        </is>
      </c>
      <c r="D1274" t="n">
        <v>14.2281</v>
      </c>
      <c r="E1274" t="n">
        <v>7.03</v>
      </c>
      <c r="F1274" t="n">
        <v>4.08</v>
      </c>
      <c r="G1274" t="n">
        <v>81.53</v>
      </c>
      <c r="H1274" t="n">
        <v>1.4</v>
      </c>
      <c r="I1274" t="n">
        <v>3</v>
      </c>
      <c r="J1274" t="n">
        <v>295.87</v>
      </c>
      <c r="K1274" t="n">
        <v>59.19</v>
      </c>
      <c r="L1274" t="n">
        <v>23.25</v>
      </c>
      <c r="M1274" t="n">
        <v>1</v>
      </c>
      <c r="N1274" t="n">
        <v>83.43000000000001</v>
      </c>
      <c r="O1274" t="n">
        <v>36724.83</v>
      </c>
      <c r="P1274" t="n">
        <v>56.77</v>
      </c>
      <c r="Q1274" t="n">
        <v>203.56</v>
      </c>
      <c r="R1274" t="n">
        <v>15.15</v>
      </c>
      <c r="S1274" t="n">
        <v>13.05</v>
      </c>
      <c r="T1274" t="n">
        <v>763.15</v>
      </c>
      <c r="U1274" t="n">
        <v>0.86</v>
      </c>
      <c r="V1274" t="n">
        <v>0.92</v>
      </c>
      <c r="W1274" t="n">
        <v>0.06</v>
      </c>
      <c r="X1274" t="n">
        <v>0.04</v>
      </c>
      <c r="Y1274" t="n">
        <v>1</v>
      </c>
      <c r="Z1274" t="n">
        <v>10</v>
      </c>
    </row>
    <row r="1275">
      <c r="A1275" t="n">
        <v>90</v>
      </c>
      <c r="B1275" t="n">
        <v>130</v>
      </c>
      <c r="C1275" t="inlineStr">
        <is>
          <t xml:space="preserve">CONCLUIDO	</t>
        </is>
      </c>
      <c r="D1275" t="n">
        <v>14.2191</v>
      </c>
      <c r="E1275" t="n">
        <v>7.03</v>
      </c>
      <c r="F1275" t="n">
        <v>4.08</v>
      </c>
      <c r="G1275" t="n">
        <v>81.62</v>
      </c>
      <c r="H1275" t="n">
        <v>1.41</v>
      </c>
      <c r="I1275" t="n">
        <v>3</v>
      </c>
      <c r="J1275" t="n">
        <v>296.39</v>
      </c>
      <c r="K1275" t="n">
        <v>59.19</v>
      </c>
      <c r="L1275" t="n">
        <v>23.5</v>
      </c>
      <c r="M1275" t="n">
        <v>1</v>
      </c>
      <c r="N1275" t="n">
        <v>83.69</v>
      </c>
      <c r="O1275" t="n">
        <v>36788.84</v>
      </c>
      <c r="P1275" t="n">
        <v>56.75</v>
      </c>
      <c r="Q1275" t="n">
        <v>203.56</v>
      </c>
      <c r="R1275" t="n">
        <v>15.33</v>
      </c>
      <c r="S1275" t="n">
        <v>13.05</v>
      </c>
      <c r="T1275" t="n">
        <v>852.77</v>
      </c>
      <c r="U1275" t="n">
        <v>0.85</v>
      </c>
      <c r="V1275" t="n">
        <v>0.92</v>
      </c>
      <c r="W1275" t="n">
        <v>0.06</v>
      </c>
      <c r="X1275" t="n">
        <v>0.04</v>
      </c>
      <c r="Y1275" t="n">
        <v>1</v>
      </c>
      <c r="Z1275" t="n">
        <v>10</v>
      </c>
    </row>
    <row r="1276">
      <c r="A1276" t="n">
        <v>91</v>
      </c>
      <c r="B1276" t="n">
        <v>130</v>
      </c>
      <c r="C1276" t="inlineStr">
        <is>
          <t xml:space="preserve">CONCLUIDO	</t>
        </is>
      </c>
      <c r="D1276" t="n">
        <v>14.2219</v>
      </c>
      <c r="E1276" t="n">
        <v>7.03</v>
      </c>
      <c r="F1276" t="n">
        <v>4.08</v>
      </c>
      <c r="G1276" t="n">
        <v>81.59</v>
      </c>
      <c r="H1276" t="n">
        <v>1.42</v>
      </c>
      <c r="I1276" t="n">
        <v>3</v>
      </c>
      <c r="J1276" t="n">
        <v>296.91</v>
      </c>
      <c r="K1276" t="n">
        <v>59.19</v>
      </c>
      <c r="L1276" t="n">
        <v>23.75</v>
      </c>
      <c r="M1276" t="n">
        <v>1</v>
      </c>
      <c r="N1276" t="n">
        <v>83.95999999999999</v>
      </c>
      <c r="O1276" t="n">
        <v>36852.96</v>
      </c>
      <c r="P1276" t="n">
        <v>56.66</v>
      </c>
      <c r="Q1276" t="n">
        <v>203.56</v>
      </c>
      <c r="R1276" t="n">
        <v>15.23</v>
      </c>
      <c r="S1276" t="n">
        <v>13.05</v>
      </c>
      <c r="T1276" t="n">
        <v>805.47</v>
      </c>
      <c r="U1276" t="n">
        <v>0.86</v>
      </c>
      <c r="V1276" t="n">
        <v>0.92</v>
      </c>
      <c r="W1276" t="n">
        <v>0.06</v>
      </c>
      <c r="X1276" t="n">
        <v>0.04</v>
      </c>
      <c r="Y1276" t="n">
        <v>1</v>
      </c>
      <c r="Z1276" t="n">
        <v>10</v>
      </c>
    </row>
    <row r="1277">
      <c r="A1277" t="n">
        <v>92</v>
      </c>
      <c r="B1277" t="n">
        <v>130</v>
      </c>
      <c r="C1277" t="inlineStr">
        <is>
          <t xml:space="preserve">CONCLUIDO	</t>
        </is>
      </c>
      <c r="D1277" t="n">
        <v>14.2214</v>
      </c>
      <c r="E1277" t="n">
        <v>7.03</v>
      </c>
      <c r="F1277" t="n">
        <v>4.08</v>
      </c>
      <c r="G1277" t="n">
        <v>81.59999999999999</v>
      </c>
      <c r="H1277" t="n">
        <v>1.44</v>
      </c>
      <c r="I1277" t="n">
        <v>3</v>
      </c>
      <c r="J1277" t="n">
        <v>297.43</v>
      </c>
      <c r="K1277" t="n">
        <v>59.19</v>
      </c>
      <c r="L1277" t="n">
        <v>24</v>
      </c>
      <c r="M1277" t="n">
        <v>0</v>
      </c>
      <c r="N1277" t="n">
        <v>84.23999999999999</v>
      </c>
      <c r="O1277" t="n">
        <v>36917.19</v>
      </c>
      <c r="P1277" t="n">
        <v>56.72</v>
      </c>
      <c r="Q1277" t="n">
        <v>203.56</v>
      </c>
      <c r="R1277" t="n">
        <v>15.2</v>
      </c>
      <c r="S1277" t="n">
        <v>13.05</v>
      </c>
      <c r="T1277" t="n">
        <v>791.41</v>
      </c>
      <c r="U1277" t="n">
        <v>0.86</v>
      </c>
      <c r="V1277" t="n">
        <v>0.92</v>
      </c>
      <c r="W1277" t="n">
        <v>0.06</v>
      </c>
      <c r="X1277" t="n">
        <v>0.04</v>
      </c>
      <c r="Y1277" t="n">
        <v>1</v>
      </c>
      <c r="Z1277" t="n">
        <v>10</v>
      </c>
    </row>
    <row r="1278">
      <c r="A1278" t="n">
        <v>0</v>
      </c>
      <c r="B1278" t="n">
        <v>75</v>
      </c>
      <c r="C1278" t="inlineStr">
        <is>
          <t xml:space="preserve">CONCLUIDO	</t>
        </is>
      </c>
      <c r="D1278" t="n">
        <v>11.8503</v>
      </c>
      <c r="E1278" t="n">
        <v>8.44</v>
      </c>
      <c r="F1278" t="n">
        <v>4.88</v>
      </c>
      <c r="G1278" t="n">
        <v>6.97</v>
      </c>
      <c r="H1278" t="n">
        <v>0.12</v>
      </c>
      <c r="I1278" t="n">
        <v>42</v>
      </c>
      <c r="J1278" t="n">
        <v>150.44</v>
      </c>
      <c r="K1278" t="n">
        <v>49.1</v>
      </c>
      <c r="L1278" t="n">
        <v>1</v>
      </c>
      <c r="M1278" t="n">
        <v>40</v>
      </c>
      <c r="N1278" t="n">
        <v>25.34</v>
      </c>
      <c r="O1278" t="n">
        <v>18787.76</v>
      </c>
      <c r="P1278" t="n">
        <v>56.72</v>
      </c>
      <c r="Q1278" t="n">
        <v>203.64</v>
      </c>
      <c r="R1278" t="n">
        <v>40.28</v>
      </c>
      <c r="S1278" t="n">
        <v>13.05</v>
      </c>
      <c r="T1278" t="n">
        <v>13135.36</v>
      </c>
      <c r="U1278" t="n">
        <v>0.32</v>
      </c>
      <c r="V1278" t="n">
        <v>0.77</v>
      </c>
      <c r="W1278" t="n">
        <v>0.12</v>
      </c>
      <c r="X1278" t="n">
        <v>0.84</v>
      </c>
      <c r="Y1278" t="n">
        <v>1</v>
      </c>
      <c r="Z1278" t="n">
        <v>10</v>
      </c>
    </row>
    <row r="1279">
      <c r="A1279" t="n">
        <v>1</v>
      </c>
      <c r="B1279" t="n">
        <v>75</v>
      </c>
      <c r="C1279" t="inlineStr">
        <is>
          <t xml:space="preserve">CONCLUIDO	</t>
        </is>
      </c>
      <c r="D1279" t="n">
        <v>12.6143</v>
      </c>
      <c r="E1279" t="n">
        <v>7.93</v>
      </c>
      <c r="F1279" t="n">
        <v>4.67</v>
      </c>
      <c r="G1279" t="n">
        <v>8.76</v>
      </c>
      <c r="H1279" t="n">
        <v>0.15</v>
      </c>
      <c r="I1279" t="n">
        <v>32</v>
      </c>
      <c r="J1279" t="n">
        <v>150.78</v>
      </c>
      <c r="K1279" t="n">
        <v>49.1</v>
      </c>
      <c r="L1279" t="n">
        <v>1.25</v>
      </c>
      <c r="M1279" t="n">
        <v>30</v>
      </c>
      <c r="N1279" t="n">
        <v>25.44</v>
      </c>
      <c r="O1279" t="n">
        <v>18830.65</v>
      </c>
      <c r="P1279" t="n">
        <v>54.04</v>
      </c>
      <c r="Q1279" t="n">
        <v>203.56</v>
      </c>
      <c r="R1279" t="n">
        <v>33.82</v>
      </c>
      <c r="S1279" t="n">
        <v>13.05</v>
      </c>
      <c r="T1279" t="n">
        <v>9952.809999999999</v>
      </c>
      <c r="U1279" t="n">
        <v>0.39</v>
      </c>
      <c r="V1279" t="n">
        <v>0.8</v>
      </c>
      <c r="W1279" t="n">
        <v>0.1</v>
      </c>
      <c r="X1279" t="n">
        <v>0.63</v>
      </c>
      <c r="Y1279" t="n">
        <v>1</v>
      </c>
      <c r="Z1279" t="n">
        <v>10</v>
      </c>
    </row>
    <row r="1280">
      <c r="A1280" t="n">
        <v>2</v>
      </c>
      <c r="B1280" t="n">
        <v>75</v>
      </c>
      <c r="C1280" t="inlineStr">
        <is>
          <t xml:space="preserve">CONCLUIDO	</t>
        </is>
      </c>
      <c r="D1280" t="n">
        <v>13.1353</v>
      </c>
      <c r="E1280" t="n">
        <v>7.61</v>
      </c>
      <c r="F1280" t="n">
        <v>4.54</v>
      </c>
      <c r="G1280" t="n">
        <v>10.48</v>
      </c>
      <c r="H1280" t="n">
        <v>0.18</v>
      </c>
      <c r="I1280" t="n">
        <v>26</v>
      </c>
      <c r="J1280" t="n">
        <v>151.13</v>
      </c>
      <c r="K1280" t="n">
        <v>49.1</v>
      </c>
      <c r="L1280" t="n">
        <v>1.5</v>
      </c>
      <c r="M1280" t="n">
        <v>24</v>
      </c>
      <c r="N1280" t="n">
        <v>25.54</v>
      </c>
      <c r="O1280" t="n">
        <v>18873.58</v>
      </c>
      <c r="P1280" t="n">
        <v>52.25</v>
      </c>
      <c r="Q1280" t="n">
        <v>203.58</v>
      </c>
      <c r="R1280" t="n">
        <v>29.74</v>
      </c>
      <c r="S1280" t="n">
        <v>13.05</v>
      </c>
      <c r="T1280" t="n">
        <v>7942.87</v>
      </c>
      <c r="U1280" t="n">
        <v>0.44</v>
      </c>
      <c r="V1280" t="n">
        <v>0.82</v>
      </c>
      <c r="W1280" t="n">
        <v>0.09</v>
      </c>
      <c r="X1280" t="n">
        <v>0.5</v>
      </c>
      <c r="Y1280" t="n">
        <v>1</v>
      </c>
      <c r="Z1280" t="n">
        <v>10</v>
      </c>
    </row>
    <row r="1281">
      <c r="A1281" t="n">
        <v>3</v>
      </c>
      <c r="B1281" t="n">
        <v>75</v>
      </c>
      <c r="C1281" t="inlineStr">
        <is>
          <t xml:space="preserve">CONCLUIDO	</t>
        </is>
      </c>
      <c r="D1281" t="n">
        <v>13.5074</v>
      </c>
      <c r="E1281" t="n">
        <v>7.4</v>
      </c>
      <c r="F1281" t="n">
        <v>4.45</v>
      </c>
      <c r="G1281" t="n">
        <v>12.15</v>
      </c>
      <c r="H1281" t="n">
        <v>0.2</v>
      </c>
      <c r="I1281" t="n">
        <v>22</v>
      </c>
      <c r="J1281" t="n">
        <v>151.48</v>
      </c>
      <c r="K1281" t="n">
        <v>49.1</v>
      </c>
      <c r="L1281" t="n">
        <v>1.75</v>
      </c>
      <c r="M1281" t="n">
        <v>20</v>
      </c>
      <c r="N1281" t="n">
        <v>25.64</v>
      </c>
      <c r="O1281" t="n">
        <v>18916.54</v>
      </c>
      <c r="P1281" t="n">
        <v>50.98</v>
      </c>
      <c r="Q1281" t="n">
        <v>203.57</v>
      </c>
      <c r="R1281" t="n">
        <v>26.93</v>
      </c>
      <c r="S1281" t="n">
        <v>13.05</v>
      </c>
      <c r="T1281" t="n">
        <v>6561.47</v>
      </c>
      <c r="U1281" t="n">
        <v>0.48</v>
      </c>
      <c r="V1281" t="n">
        <v>0.84</v>
      </c>
      <c r="W1281" t="n">
        <v>0.09</v>
      </c>
      <c r="X1281" t="n">
        <v>0.41</v>
      </c>
      <c r="Y1281" t="n">
        <v>1</v>
      </c>
      <c r="Z1281" t="n">
        <v>10</v>
      </c>
    </row>
    <row r="1282">
      <c r="A1282" t="n">
        <v>4</v>
      </c>
      <c r="B1282" t="n">
        <v>75</v>
      </c>
      <c r="C1282" t="inlineStr">
        <is>
          <t xml:space="preserve">CONCLUIDO	</t>
        </is>
      </c>
      <c r="D1282" t="n">
        <v>13.9104</v>
      </c>
      <c r="E1282" t="n">
        <v>7.19</v>
      </c>
      <c r="F1282" t="n">
        <v>4.33</v>
      </c>
      <c r="G1282" t="n">
        <v>13.68</v>
      </c>
      <c r="H1282" t="n">
        <v>0.23</v>
      </c>
      <c r="I1282" t="n">
        <v>19</v>
      </c>
      <c r="J1282" t="n">
        <v>151.83</v>
      </c>
      <c r="K1282" t="n">
        <v>49.1</v>
      </c>
      <c r="L1282" t="n">
        <v>2</v>
      </c>
      <c r="M1282" t="n">
        <v>17</v>
      </c>
      <c r="N1282" t="n">
        <v>25.73</v>
      </c>
      <c r="O1282" t="n">
        <v>18959.54</v>
      </c>
      <c r="P1282" t="n">
        <v>49.26</v>
      </c>
      <c r="Q1282" t="n">
        <v>203.56</v>
      </c>
      <c r="R1282" t="n">
        <v>22.86</v>
      </c>
      <c r="S1282" t="n">
        <v>13.05</v>
      </c>
      <c r="T1282" t="n">
        <v>4539.14</v>
      </c>
      <c r="U1282" t="n">
        <v>0.57</v>
      </c>
      <c r="V1282" t="n">
        <v>0.86</v>
      </c>
      <c r="W1282" t="n">
        <v>0.08</v>
      </c>
      <c r="X1282" t="n">
        <v>0.29</v>
      </c>
      <c r="Y1282" t="n">
        <v>1</v>
      </c>
      <c r="Z1282" t="n">
        <v>10</v>
      </c>
    </row>
    <row r="1283">
      <c r="A1283" t="n">
        <v>5</v>
      </c>
      <c r="B1283" t="n">
        <v>75</v>
      </c>
      <c r="C1283" t="inlineStr">
        <is>
          <t xml:space="preserve">CONCLUIDO	</t>
        </is>
      </c>
      <c r="D1283" t="n">
        <v>13.9627</v>
      </c>
      <c r="E1283" t="n">
        <v>7.16</v>
      </c>
      <c r="F1283" t="n">
        <v>4.37</v>
      </c>
      <c r="G1283" t="n">
        <v>15.41</v>
      </c>
      <c r="H1283" t="n">
        <v>0.26</v>
      </c>
      <c r="I1283" t="n">
        <v>17</v>
      </c>
      <c r="J1283" t="n">
        <v>152.18</v>
      </c>
      <c r="K1283" t="n">
        <v>49.1</v>
      </c>
      <c r="L1283" t="n">
        <v>2.25</v>
      </c>
      <c r="M1283" t="n">
        <v>15</v>
      </c>
      <c r="N1283" t="n">
        <v>25.83</v>
      </c>
      <c r="O1283" t="n">
        <v>19002.56</v>
      </c>
      <c r="P1283" t="n">
        <v>49.37</v>
      </c>
      <c r="Q1283" t="n">
        <v>203.6</v>
      </c>
      <c r="R1283" t="n">
        <v>24.33</v>
      </c>
      <c r="S1283" t="n">
        <v>13.05</v>
      </c>
      <c r="T1283" t="n">
        <v>5283.99</v>
      </c>
      <c r="U1283" t="n">
        <v>0.54</v>
      </c>
      <c r="V1283" t="n">
        <v>0.86</v>
      </c>
      <c r="W1283" t="n">
        <v>0.08</v>
      </c>
      <c r="X1283" t="n">
        <v>0.33</v>
      </c>
      <c r="Y1283" t="n">
        <v>1</v>
      </c>
      <c r="Z1283" t="n">
        <v>10</v>
      </c>
    </row>
    <row r="1284">
      <c r="A1284" t="n">
        <v>6</v>
      </c>
      <c r="B1284" t="n">
        <v>75</v>
      </c>
      <c r="C1284" t="inlineStr">
        <is>
          <t xml:space="preserve">CONCLUIDO	</t>
        </is>
      </c>
      <c r="D1284" t="n">
        <v>14.1526</v>
      </c>
      <c r="E1284" t="n">
        <v>7.07</v>
      </c>
      <c r="F1284" t="n">
        <v>4.33</v>
      </c>
      <c r="G1284" t="n">
        <v>17.32</v>
      </c>
      <c r="H1284" t="n">
        <v>0.29</v>
      </c>
      <c r="I1284" t="n">
        <v>15</v>
      </c>
      <c r="J1284" t="n">
        <v>152.53</v>
      </c>
      <c r="K1284" t="n">
        <v>49.1</v>
      </c>
      <c r="L1284" t="n">
        <v>2.5</v>
      </c>
      <c r="M1284" t="n">
        <v>13</v>
      </c>
      <c r="N1284" t="n">
        <v>25.93</v>
      </c>
      <c r="O1284" t="n">
        <v>19045.63</v>
      </c>
      <c r="P1284" t="n">
        <v>48.69</v>
      </c>
      <c r="Q1284" t="n">
        <v>203.58</v>
      </c>
      <c r="R1284" t="n">
        <v>23.05</v>
      </c>
      <c r="S1284" t="n">
        <v>13.05</v>
      </c>
      <c r="T1284" t="n">
        <v>4655.51</v>
      </c>
      <c r="U1284" t="n">
        <v>0.57</v>
      </c>
      <c r="V1284" t="n">
        <v>0.86</v>
      </c>
      <c r="W1284" t="n">
        <v>0.08</v>
      </c>
      <c r="X1284" t="n">
        <v>0.29</v>
      </c>
      <c r="Y1284" t="n">
        <v>1</v>
      </c>
      <c r="Z1284" t="n">
        <v>10</v>
      </c>
    </row>
    <row r="1285">
      <c r="A1285" t="n">
        <v>7</v>
      </c>
      <c r="B1285" t="n">
        <v>75</v>
      </c>
      <c r="C1285" t="inlineStr">
        <is>
          <t xml:space="preserve">CONCLUIDO	</t>
        </is>
      </c>
      <c r="D1285" t="n">
        <v>14.2716</v>
      </c>
      <c r="E1285" t="n">
        <v>7.01</v>
      </c>
      <c r="F1285" t="n">
        <v>4.3</v>
      </c>
      <c r="G1285" t="n">
        <v>18.44</v>
      </c>
      <c r="H1285" t="n">
        <v>0.32</v>
      </c>
      <c r="I1285" t="n">
        <v>14</v>
      </c>
      <c r="J1285" t="n">
        <v>152.88</v>
      </c>
      <c r="K1285" t="n">
        <v>49.1</v>
      </c>
      <c r="L1285" t="n">
        <v>2.75</v>
      </c>
      <c r="M1285" t="n">
        <v>12</v>
      </c>
      <c r="N1285" t="n">
        <v>26.03</v>
      </c>
      <c r="O1285" t="n">
        <v>19088.72</v>
      </c>
      <c r="P1285" t="n">
        <v>48.17</v>
      </c>
      <c r="Q1285" t="n">
        <v>203.56</v>
      </c>
      <c r="R1285" t="n">
        <v>22.27</v>
      </c>
      <c r="S1285" t="n">
        <v>13.05</v>
      </c>
      <c r="T1285" t="n">
        <v>4270.27</v>
      </c>
      <c r="U1285" t="n">
        <v>0.59</v>
      </c>
      <c r="V1285" t="n">
        <v>0.87</v>
      </c>
      <c r="W1285" t="n">
        <v>0.07000000000000001</v>
      </c>
      <c r="X1285" t="n">
        <v>0.26</v>
      </c>
      <c r="Y1285" t="n">
        <v>1</v>
      </c>
      <c r="Z1285" t="n">
        <v>10</v>
      </c>
    </row>
    <row r="1286">
      <c r="A1286" t="n">
        <v>8</v>
      </c>
      <c r="B1286" t="n">
        <v>75</v>
      </c>
      <c r="C1286" t="inlineStr">
        <is>
          <t xml:space="preserve">CONCLUIDO	</t>
        </is>
      </c>
      <c r="D1286" t="n">
        <v>14.3575</v>
      </c>
      <c r="E1286" t="n">
        <v>6.96</v>
      </c>
      <c r="F1286" t="n">
        <v>4.29</v>
      </c>
      <c r="G1286" t="n">
        <v>19.81</v>
      </c>
      <c r="H1286" t="n">
        <v>0.35</v>
      </c>
      <c r="I1286" t="n">
        <v>13</v>
      </c>
      <c r="J1286" t="n">
        <v>153.23</v>
      </c>
      <c r="K1286" t="n">
        <v>49.1</v>
      </c>
      <c r="L1286" t="n">
        <v>3</v>
      </c>
      <c r="M1286" t="n">
        <v>11</v>
      </c>
      <c r="N1286" t="n">
        <v>26.13</v>
      </c>
      <c r="O1286" t="n">
        <v>19131.85</v>
      </c>
      <c r="P1286" t="n">
        <v>47.78</v>
      </c>
      <c r="Q1286" t="n">
        <v>203.56</v>
      </c>
      <c r="R1286" t="n">
        <v>21.9</v>
      </c>
      <c r="S1286" t="n">
        <v>13.05</v>
      </c>
      <c r="T1286" t="n">
        <v>4090.54</v>
      </c>
      <c r="U1286" t="n">
        <v>0.6</v>
      </c>
      <c r="V1286" t="n">
        <v>0.87</v>
      </c>
      <c r="W1286" t="n">
        <v>0.08</v>
      </c>
      <c r="X1286" t="n">
        <v>0.25</v>
      </c>
      <c r="Y1286" t="n">
        <v>1</v>
      </c>
      <c r="Z1286" t="n">
        <v>10</v>
      </c>
    </row>
    <row r="1287">
      <c r="A1287" t="n">
        <v>9</v>
      </c>
      <c r="B1287" t="n">
        <v>75</v>
      </c>
      <c r="C1287" t="inlineStr">
        <is>
          <t xml:space="preserve">CONCLUIDO	</t>
        </is>
      </c>
      <c r="D1287" t="n">
        <v>14.4817</v>
      </c>
      <c r="E1287" t="n">
        <v>6.91</v>
      </c>
      <c r="F1287" t="n">
        <v>4.26</v>
      </c>
      <c r="G1287" t="n">
        <v>21.31</v>
      </c>
      <c r="H1287" t="n">
        <v>0.37</v>
      </c>
      <c r="I1287" t="n">
        <v>12</v>
      </c>
      <c r="J1287" t="n">
        <v>153.58</v>
      </c>
      <c r="K1287" t="n">
        <v>49.1</v>
      </c>
      <c r="L1287" t="n">
        <v>3.25</v>
      </c>
      <c r="M1287" t="n">
        <v>10</v>
      </c>
      <c r="N1287" t="n">
        <v>26.23</v>
      </c>
      <c r="O1287" t="n">
        <v>19175.02</v>
      </c>
      <c r="P1287" t="n">
        <v>47.15</v>
      </c>
      <c r="Q1287" t="n">
        <v>203.57</v>
      </c>
      <c r="R1287" t="n">
        <v>20.98</v>
      </c>
      <c r="S1287" t="n">
        <v>13.05</v>
      </c>
      <c r="T1287" t="n">
        <v>3635.96</v>
      </c>
      <c r="U1287" t="n">
        <v>0.62</v>
      </c>
      <c r="V1287" t="n">
        <v>0.88</v>
      </c>
      <c r="W1287" t="n">
        <v>0.07000000000000001</v>
      </c>
      <c r="X1287" t="n">
        <v>0.22</v>
      </c>
      <c r="Y1287" t="n">
        <v>1</v>
      </c>
      <c r="Z1287" t="n">
        <v>10</v>
      </c>
    </row>
    <row r="1288">
      <c r="A1288" t="n">
        <v>10</v>
      </c>
      <c r="B1288" t="n">
        <v>75</v>
      </c>
      <c r="C1288" t="inlineStr">
        <is>
          <t xml:space="preserve">CONCLUIDO	</t>
        </is>
      </c>
      <c r="D1288" t="n">
        <v>14.5985</v>
      </c>
      <c r="E1288" t="n">
        <v>6.85</v>
      </c>
      <c r="F1288" t="n">
        <v>4.24</v>
      </c>
      <c r="G1288" t="n">
        <v>23.11</v>
      </c>
      <c r="H1288" t="n">
        <v>0.4</v>
      </c>
      <c r="I1288" t="n">
        <v>11</v>
      </c>
      <c r="J1288" t="n">
        <v>153.93</v>
      </c>
      <c r="K1288" t="n">
        <v>49.1</v>
      </c>
      <c r="L1288" t="n">
        <v>3.5</v>
      </c>
      <c r="M1288" t="n">
        <v>9</v>
      </c>
      <c r="N1288" t="n">
        <v>26.33</v>
      </c>
      <c r="O1288" t="n">
        <v>19218.22</v>
      </c>
      <c r="P1288" t="n">
        <v>46.68</v>
      </c>
      <c r="Q1288" t="n">
        <v>203.56</v>
      </c>
      <c r="R1288" t="n">
        <v>20.16</v>
      </c>
      <c r="S1288" t="n">
        <v>13.05</v>
      </c>
      <c r="T1288" t="n">
        <v>3232.01</v>
      </c>
      <c r="U1288" t="n">
        <v>0.65</v>
      </c>
      <c r="V1288" t="n">
        <v>0.88</v>
      </c>
      <c r="W1288" t="n">
        <v>0.07000000000000001</v>
      </c>
      <c r="X1288" t="n">
        <v>0.2</v>
      </c>
      <c r="Y1288" t="n">
        <v>1</v>
      </c>
      <c r="Z1288" t="n">
        <v>10</v>
      </c>
    </row>
    <row r="1289">
      <c r="A1289" t="n">
        <v>11</v>
      </c>
      <c r="B1289" t="n">
        <v>75</v>
      </c>
      <c r="C1289" t="inlineStr">
        <is>
          <t xml:space="preserve">CONCLUIDO	</t>
        </is>
      </c>
      <c r="D1289" t="n">
        <v>14.7862</v>
      </c>
      <c r="E1289" t="n">
        <v>6.76</v>
      </c>
      <c r="F1289" t="n">
        <v>4.18</v>
      </c>
      <c r="G1289" t="n">
        <v>25.09</v>
      </c>
      <c r="H1289" t="n">
        <v>0.43</v>
      </c>
      <c r="I1289" t="n">
        <v>10</v>
      </c>
      <c r="J1289" t="n">
        <v>154.28</v>
      </c>
      <c r="K1289" t="n">
        <v>49.1</v>
      </c>
      <c r="L1289" t="n">
        <v>3.75</v>
      </c>
      <c r="M1289" t="n">
        <v>8</v>
      </c>
      <c r="N1289" t="n">
        <v>26.43</v>
      </c>
      <c r="O1289" t="n">
        <v>19261.45</v>
      </c>
      <c r="P1289" t="n">
        <v>45.86</v>
      </c>
      <c r="Q1289" t="n">
        <v>203.56</v>
      </c>
      <c r="R1289" t="n">
        <v>18.19</v>
      </c>
      <c r="S1289" t="n">
        <v>13.05</v>
      </c>
      <c r="T1289" t="n">
        <v>2249.56</v>
      </c>
      <c r="U1289" t="n">
        <v>0.72</v>
      </c>
      <c r="V1289" t="n">
        <v>0.89</v>
      </c>
      <c r="W1289" t="n">
        <v>0.07000000000000001</v>
      </c>
      <c r="X1289" t="n">
        <v>0.14</v>
      </c>
      <c r="Y1289" t="n">
        <v>1</v>
      </c>
      <c r="Z1289" t="n">
        <v>10</v>
      </c>
    </row>
    <row r="1290">
      <c r="A1290" t="n">
        <v>12</v>
      </c>
      <c r="B1290" t="n">
        <v>75</v>
      </c>
      <c r="C1290" t="inlineStr">
        <is>
          <t xml:space="preserve">CONCLUIDO	</t>
        </is>
      </c>
      <c r="D1290" t="n">
        <v>14.6395</v>
      </c>
      <c r="E1290" t="n">
        <v>6.83</v>
      </c>
      <c r="F1290" t="n">
        <v>4.25</v>
      </c>
      <c r="G1290" t="n">
        <v>25.49</v>
      </c>
      <c r="H1290" t="n">
        <v>0.46</v>
      </c>
      <c r="I1290" t="n">
        <v>10</v>
      </c>
      <c r="J1290" t="n">
        <v>154.63</v>
      </c>
      <c r="K1290" t="n">
        <v>49.1</v>
      </c>
      <c r="L1290" t="n">
        <v>4</v>
      </c>
      <c r="M1290" t="n">
        <v>8</v>
      </c>
      <c r="N1290" t="n">
        <v>26.53</v>
      </c>
      <c r="O1290" t="n">
        <v>19304.72</v>
      </c>
      <c r="P1290" t="n">
        <v>46.23</v>
      </c>
      <c r="Q1290" t="n">
        <v>203.61</v>
      </c>
      <c r="R1290" t="n">
        <v>20.65</v>
      </c>
      <c r="S1290" t="n">
        <v>13.05</v>
      </c>
      <c r="T1290" t="n">
        <v>3477.78</v>
      </c>
      <c r="U1290" t="n">
        <v>0.63</v>
      </c>
      <c r="V1290" t="n">
        <v>0.88</v>
      </c>
      <c r="W1290" t="n">
        <v>0.07000000000000001</v>
      </c>
      <c r="X1290" t="n">
        <v>0.21</v>
      </c>
      <c r="Y1290" t="n">
        <v>1</v>
      </c>
      <c r="Z1290" t="n">
        <v>10</v>
      </c>
    </row>
    <row r="1291">
      <c r="A1291" t="n">
        <v>13</v>
      </c>
      <c r="B1291" t="n">
        <v>75</v>
      </c>
      <c r="C1291" t="inlineStr">
        <is>
          <t xml:space="preserve">CONCLUIDO	</t>
        </is>
      </c>
      <c r="D1291" t="n">
        <v>14.7856</v>
      </c>
      <c r="E1291" t="n">
        <v>6.76</v>
      </c>
      <c r="F1291" t="n">
        <v>4.21</v>
      </c>
      <c r="G1291" t="n">
        <v>28.08</v>
      </c>
      <c r="H1291" t="n">
        <v>0.49</v>
      </c>
      <c r="I1291" t="n">
        <v>9</v>
      </c>
      <c r="J1291" t="n">
        <v>154.98</v>
      </c>
      <c r="K1291" t="n">
        <v>49.1</v>
      </c>
      <c r="L1291" t="n">
        <v>4.25</v>
      </c>
      <c r="M1291" t="n">
        <v>7</v>
      </c>
      <c r="N1291" t="n">
        <v>26.63</v>
      </c>
      <c r="O1291" t="n">
        <v>19348.03</v>
      </c>
      <c r="P1291" t="n">
        <v>45.66</v>
      </c>
      <c r="Q1291" t="n">
        <v>203.59</v>
      </c>
      <c r="R1291" t="n">
        <v>19.39</v>
      </c>
      <c r="S1291" t="n">
        <v>13.05</v>
      </c>
      <c r="T1291" t="n">
        <v>2853.66</v>
      </c>
      <c r="U1291" t="n">
        <v>0.67</v>
      </c>
      <c r="V1291" t="n">
        <v>0.89</v>
      </c>
      <c r="W1291" t="n">
        <v>0.07000000000000001</v>
      </c>
      <c r="X1291" t="n">
        <v>0.17</v>
      </c>
      <c r="Y1291" t="n">
        <v>1</v>
      </c>
      <c r="Z1291" t="n">
        <v>10</v>
      </c>
    </row>
    <row r="1292">
      <c r="A1292" t="n">
        <v>14</v>
      </c>
      <c r="B1292" t="n">
        <v>75</v>
      </c>
      <c r="C1292" t="inlineStr">
        <is>
          <t xml:space="preserve">CONCLUIDO	</t>
        </is>
      </c>
      <c r="D1292" t="n">
        <v>14.7929</v>
      </c>
      <c r="E1292" t="n">
        <v>6.76</v>
      </c>
      <c r="F1292" t="n">
        <v>4.21</v>
      </c>
      <c r="G1292" t="n">
        <v>28.06</v>
      </c>
      <c r="H1292" t="n">
        <v>0.51</v>
      </c>
      <c r="I1292" t="n">
        <v>9</v>
      </c>
      <c r="J1292" t="n">
        <v>155.33</v>
      </c>
      <c r="K1292" t="n">
        <v>49.1</v>
      </c>
      <c r="L1292" t="n">
        <v>4.5</v>
      </c>
      <c r="M1292" t="n">
        <v>7</v>
      </c>
      <c r="N1292" t="n">
        <v>26.74</v>
      </c>
      <c r="O1292" t="n">
        <v>19391.36</v>
      </c>
      <c r="P1292" t="n">
        <v>45.39</v>
      </c>
      <c r="Q1292" t="n">
        <v>203.56</v>
      </c>
      <c r="R1292" t="n">
        <v>19.26</v>
      </c>
      <c r="S1292" t="n">
        <v>13.05</v>
      </c>
      <c r="T1292" t="n">
        <v>2789.29</v>
      </c>
      <c r="U1292" t="n">
        <v>0.68</v>
      </c>
      <c r="V1292" t="n">
        <v>0.89</v>
      </c>
      <c r="W1292" t="n">
        <v>0.07000000000000001</v>
      </c>
      <c r="X1292" t="n">
        <v>0.17</v>
      </c>
      <c r="Y1292" t="n">
        <v>1</v>
      </c>
      <c r="Z1292" t="n">
        <v>10</v>
      </c>
    </row>
    <row r="1293">
      <c r="A1293" t="n">
        <v>15</v>
      </c>
      <c r="B1293" t="n">
        <v>75</v>
      </c>
      <c r="C1293" t="inlineStr">
        <is>
          <t xml:space="preserve">CONCLUIDO	</t>
        </is>
      </c>
      <c r="D1293" t="n">
        <v>14.9272</v>
      </c>
      <c r="E1293" t="n">
        <v>6.7</v>
      </c>
      <c r="F1293" t="n">
        <v>4.18</v>
      </c>
      <c r="G1293" t="n">
        <v>31.34</v>
      </c>
      <c r="H1293" t="n">
        <v>0.54</v>
      </c>
      <c r="I1293" t="n">
        <v>8</v>
      </c>
      <c r="J1293" t="n">
        <v>155.68</v>
      </c>
      <c r="K1293" t="n">
        <v>49.1</v>
      </c>
      <c r="L1293" t="n">
        <v>4.75</v>
      </c>
      <c r="M1293" t="n">
        <v>6</v>
      </c>
      <c r="N1293" t="n">
        <v>26.84</v>
      </c>
      <c r="O1293" t="n">
        <v>19434.74</v>
      </c>
      <c r="P1293" t="n">
        <v>44.78</v>
      </c>
      <c r="Q1293" t="n">
        <v>203.56</v>
      </c>
      <c r="R1293" t="n">
        <v>18.29</v>
      </c>
      <c r="S1293" t="n">
        <v>13.05</v>
      </c>
      <c r="T1293" t="n">
        <v>2309.96</v>
      </c>
      <c r="U1293" t="n">
        <v>0.71</v>
      </c>
      <c r="V1293" t="n">
        <v>0.89</v>
      </c>
      <c r="W1293" t="n">
        <v>0.07000000000000001</v>
      </c>
      <c r="X1293" t="n">
        <v>0.14</v>
      </c>
      <c r="Y1293" t="n">
        <v>1</v>
      </c>
      <c r="Z1293" t="n">
        <v>10</v>
      </c>
    </row>
    <row r="1294">
      <c r="A1294" t="n">
        <v>16</v>
      </c>
      <c r="B1294" t="n">
        <v>75</v>
      </c>
      <c r="C1294" t="inlineStr">
        <is>
          <t xml:space="preserve">CONCLUIDO	</t>
        </is>
      </c>
      <c r="D1294" t="n">
        <v>14.9204</v>
      </c>
      <c r="E1294" t="n">
        <v>6.7</v>
      </c>
      <c r="F1294" t="n">
        <v>4.18</v>
      </c>
      <c r="G1294" t="n">
        <v>31.36</v>
      </c>
      <c r="H1294" t="n">
        <v>0.57</v>
      </c>
      <c r="I1294" t="n">
        <v>8</v>
      </c>
      <c r="J1294" t="n">
        <v>156.03</v>
      </c>
      <c r="K1294" t="n">
        <v>49.1</v>
      </c>
      <c r="L1294" t="n">
        <v>5</v>
      </c>
      <c r="M1294" t="n">
        <v>6</v>
      </c>
      <c r="N1294" t="n">
        <v>26.94</v>
      </c>
      <c r="O1294" t="n">
        <v>19478.15</v>
      </c>
      <c r="P1294" t="n">
        <v>44.36</v>
      </c>
      <c r="Q1294" t="n">
        <v>203.56</v>
      </c>
      <c r="R1294" t="n">
        <v>18.46</v>
      </c>
      <c r="S1294" t="n">
        <v>13.05</v>
      </c>
      <c r="T1294" t="n">
        <v>2392.54</v>
      </c>
      <c r="U1294" t="n">
        <v>0.71</v>
      </c>
      <c r="V1294" t="n">
        <v>0.89</v>
      </c>
      <c r="W1294" t="n">
        <v>0.07000000000000001</v>
      </c>
      <c r="X1294" t="n">
        <v>0.14</v>
      </c>
      <c r="Y1294" t="n">
        <v>1</v>
      </c>
      <c r="Z1294" t="n">
        <v>10</v>
      </c>
    </row>
    <row r="1295">
      <c r="A1295" t="n">
        <v>17</v>
      </c>
      <c r="B1295" t="n">
        <v>75</v>
      </c>
      <c r="C1295" t="inlineStr">
        <is>
          <t xml:space="preserve">CONCLUIDO	</t>
        </is>
      </c>
      <c r="D1295" t="n">
        <v>15.0621</v>
      </c>
      <c r="E1295" t="n">
        <v>6.64</v>
      </c>
      <c r="F1295" t="n">
        <v>4.15</v>
      </c>
      <c r="G1295" t="n">
        <v>35.56</v>
      </c>
      <c r="H1295" t="n">
        <v>0.59</v>
      </c>
      <c r="I1295" t="n">
        <v>7</v>
      </c>
      <c r="J1295" t="n">
        <v>156.39</v>
      </c>
      <c r="K1295" t="n">
        <v>49.1</v>
      </c>
      <c r="L1295" t="n">
        <v>5.25</v>
      </c>
      <c r="M1295" t="n">
        <v>5</v>
      </c>
      <c r="N1295" t="n">
        <v>27.04</v>
      </c>
      <c r="O1295" t="n">
        <v>19521.59</v>
      </c>
      <c r="P1295" t="n">
        <v>43.63</v>
      </c>
      <c r="Q1295" t="n">
        <v>203.56</v>
      </c>
      <c r="R1295" t="n">
        <v>17.27</v>
      </c>
      <c r="S1295" t="n">
        <v>13.05</v>
      </c>
      <c r="T1295" t="n">
        <v>1803.28</v>
      </c>
      <c r="U1295" t="n">
        <v>0.76</v>
      </c>
      <c r="V1295" t="n">
        <v>0.9</v>
      </c>
      <c r="W1295" t="n">
        <v>0.07000000000000001</v>
      </c>
      <c r="X1295" t="n">
        <v>0.11</v>
      </c>
      <c r="Y1295" t="n">
        <v>1</v>
      </c>
      <c r="Z1295" t="n">
        <v>10</v>
      </c>
    </row>
    <row r="1296">
      <c r="A1296" t="n">
        <v>18</v>
      </c>
      <c r="B1296" t="n">
        <v>75</v>
      </c>
      <c r="C1296" t="inlineStr">
        <is>
          <t xml:space="preserve">CONCLUIDO	</t>
        </is>
      </c>
      <c r="D1296" t="n">
        <v>15.0722</v>
      </c>
      <c r="E1296" t="n">
        <v>6.63</v>
      </c>
      <c r="F1296" t="n">
        <v>4.14</v>
      </c>
      <c r="G1296" t="n">
        <v>35.52</v>
      </c>
      <c r="H1296" t="n">
        <v>0.62</v>
      </c>
      <c r="I1296" t="n">
        <v>7</v>
      </c>
      <c r="J1296" t="n">
        <v>156.74</v>
      </c>
      <c r="K1296" t="n">
        <v>49.1</v>
      </c>
      <c r="L1296" t="n">
        <v>5.5</v>
      </c>
      <c r="M1296" t="n">
        <v>5</v>
      </c>
      <c r="N1296" t="n">
        <v>27.14</v>
      </c>
      <c r="O1296" t="n">
        <v>19565.07</v>
      </c>
      <c r="P1296" t="n">
        <v>43.46</v>
      </c>
      <c r="Q1296" t="n">
        <v>203.56</v>
      </c>
      <c r="R1296" t="n">
        <v>17.25</v>
      </c>
      <c r="S1296" t="n">
        <v>13.05</v>
      </c>
      <c r="T1296" t="n">
        <v>1796.31</v>
      </c>
      <c r="U1296" t="n">
        <v>0.76</v>
      </c>
      <c r="V1296" t="n">
        <v>0.9</v>
      </c>
      <c r="W1296" t="n">
        <v>0.06</v>
      </c>
      <c r="X1296" t="n">
        <v>0.1</v>
      </c>
      <c r="Y1296" t="n">
        <v>1</v>
      </c>
      <c r="Z1296" t="n">
        <v>10</v>
      </c>
    </row>
    <row r="1297">
      <c r="A1297" t="n">
        <v>19</v>
      </c>
      <c r="B1297" t="n">
        <v>75</v>
      </c>
      <c r="C1297" t="inlineStr">
        <is>
          <t xml:space="preserve">CONCLUIDO	</t>
        </is>
      </c>
      <c r="D1297" t="n">
        <v>15.0282</v>
      </c>
      <c r="E1297" t="n">
        <v>6.65</v>
      </c>
      <c r="F1297" t="n">
        <v>4.16</v>
      </c>
      <c r="G1297" t="n">
        <v>35.69</v>
      </c>
      <c r="H1297" t="n">
        <v>0.65</v>
      </c>
      <c r="I1297" t="n">
        <v>7</v>
      </c>
      <c r="J1297" t="n">
        <v>157.09</v>
      </c>
      <c r="K1297" t="n">
        <v>49.1</v>
      </c>
      <c r="L1297" t="n">
        <v>5.75</v>
      </c>
      <c r="M1297" t="n">
        <v>5</v>
      </c>
      <c r="N1297" t="n">
        <v>27.25</v>
      </c>
      <c r="O1297" t="n">
        <v>19608.58</v>
      </c>
      <c r="P1297" t="n">
        <v>43.43</v>
      </c>
      <c r="Q1297" t="n">
        <v>203.56</v>
      </c>
      <c r="R1297" t="n">
        <v>17.87</v>
      </c>
      <c r="S1297" t="n">
        <v>13.05</v>
      </c>
      <c r="T1297" t="n">
        <v>2105.99</v>
      </c>
      <c r="U1297" t="n">
        <v>0.73</v>
      </c>
      <c r="V1297" t="n">
        <v>0.9</v>
      </c>
      <c r="W1297" t="n">
        <v>0.07000000000000001</v>
      </c>
      <c r="X1297" t="n">
        <v>0.12</v>
      </c>
      <c r="Y1297" t="n">
        <v>1</v>
      </c>
      <c r="Z1297" t="n">
        <v>10</v>
      </c>
    </row>
    <row r="1298">
      <c r="A1298" t="n">
        <v>20</v>
      </c>
      <c r="B1298" t="n">
        <v>75</v>
      </c>
      <c r="C1298" t="inlineStr">
        <is>
          <t xml:space="preserve">CONCLUIDO	</t>
        </is>
      </c>
      <c r="D1298" t="n">
        <v>15.0163</v>
      </c>
      <c r="E1298" t="n">
        <v>6.66</v>
      </c>
      <c r="F1298" t="n">
        <v>4.17</v>
      </c>
      <c r="G1298" t="n">
        <v>35.74</v>
      </c>
      <c r="H1298" t="n">
        <v>0.67</v>
      </c>
      <c r="I1298" t="n">
        <v>7</v>
      </c>
      <c r="J1298" t="n">
        <v>157.44</v>
      </c>
      <c r="K1298" t="n">
        <v>49.1</v>
      </c>
      <c r="L1298" t="n">
        <v>6</v>
      </c>
      <c r="M1298" t="n">
        <v>5</v>
      </c>
      <c r="N1298" t="n">
        <v>27.35</v>
      </c>
      <c r="O1298" t="n">
        <v>19652.13</v>
      </c>
      <c r="P1298" t="n">
        <v>43</v>
      </c>
      <c r="Q1298" t="n">
        <v>203.56</v>
      </c>
      <c r="R1298" t="n">
        <v>18.09</v>
      </c>
      <c r="S1298" t="n">
        <v>13.05</v>
      </c>
      <c r="T1298" t="n">
        <v>2216.06</v>
      </c>
      <c r="U1298" t="n">
        <v>0.72</v>
      </c>
      <c r="V1298" t="n">
        <v>0.9</v>
      </c>
      <c r="W1298" t="n">
        <v>0.06</v>
      </c>
      <c r="X1298" t="n">
        <v>0.13</v>
      </c>
      <c r="Y1298" t="n">
        <v>1</v>
      </c>
      <c r="Z1298" t="n">
        <v>10</v>
      </c>
    </row>
    <row r="1299">
      <c r="A1299" t="n">
        <v>21</v>
      </c>
      <c r="B1299" t="n">
        <v>75</v>
      </c>
      <c r="C1299" t="inlineStr">
        <is>
          <t xml:space="preserve">CONCLUIDO	</t>
        </is>
      </c>
      <c r="D1299" t="n">
        <v>15.1617</v>
      </c>
      <c r="E1299" t="n">
        <v>6.6</v>
      </c>
      <c r="F1299" t="n">
        <v>4.14</v>
      </c>
      <c r="G1299" t="n">
        <v>41.36</v>
      </c>
      <c r="H1299" t="n">
        <v>0.7</v>
      </c>
      <c r="I1299" t="n">
        <v>6</v>
      </c>
      <c r="J1299" t="n">
        <v>157.8</v>
      </c>
      <c r="K1299" t="n">
        <v>49.1</v>
      </c>
      <c r="L1299" t="n">
        <v>6.25</v>
      </c>
      <c r="M1299" t="n">
        <v>4</v>
      </c>
      <c r="N1299" t="n">
        <v>27.45</v>
      </c>
      <c r="O1299" t="n">
        <v>19695.71</v>
      </c>
      <c r="P1299" t="n">
        <v>42.22</v>
      </c>
      <c r="Q1299" t="n">
        <v>203.56</v>
      </c>
      <c r="R1299" t="n">
        <v>17</v>
      </c>
      <c r="S1299" t="n">
        <v>13.05</v>
      </c>
      <c r="T1299" t="n">
        <v>1675.46</v>
      </c>
      <c r="U1299" t="n">
        <v>0.77</v>
      </c>
      <c r="V1299" t="n">
        <v>0.9</v>
      </c>
      <c r="W1299" t="n">
        <v>0.06</v>
      </c>
      <c r="X1299" t="n">
        <v>0.1</v>
      </c>
      <c r="Y1299" t="n">
        <v>1</v>
      </c>
      <c r="Z1299" t="n">
        <v>10</v>
      </c>
    </row>
    <row r="1300">
      <c r="A1300" t="n">
        <v>22</v>
      </c>
      <c r="B1300" t="n">
        <v>75</v>
      </c>
      <c r="C1300" t="inlineStr">
        <is>
          <t xml:space="preserve">CONCLUIDO	</t>
        </is>
      </c>
      <c r="D1300" t="n">
        <v>15.1534</v>
      </c>
      <c r="E1300" t="n">
        <v>6.6</v>
      </c>
      <c r="F1300" t="n">
        <v>4.14</v>
      </c>
      <c r="G1300" t="n">
        <v>41.39</v>
      </c>
      <c r="H1300" t="n">
        <v>0.73</v>
      </c>
      <c r="I1300" t="n">
        <v>6</v>
      </c>
      <c r="J1300" t="n">
        <v>158.15</v>
      </c>
      <c r="K1300" t="n">
        <v>49.1</v>
      </c>
      <c r="L1300" t="n">
        <v>6.5</v>
      </c>
      <c r="M1300" t="n">
        <v>4</v>
      </c>
      <c r="N1300" t="n">
        <v>27.56</v>
      </c>
      <c r="O1300" t="n">
        <v>19739.33</v>
      </c>
      <c r="P1300" t="n">
        <v>42.26</v>
      </c>
      <c r="Q1300" t="n">
        <v>203.57</v>
      </c>
      <c r="R1300" t="n">
        <v>17.14</v>
      </c>
      <c r="S1300" t="n">
        <v>13.05</v>
      </c>
      <c r="T1300" t="n">
        <v>1743.87</v>
      </c>
      <c r="U1300" t="n">
        <v>0.76</v>
      </c>
      <c r="V1300" t="n">
        <v>0.9</v>
      </c>
      <c r="W1300" t="n">
        <v>0.06</v>
      </c>
      <c r="X1300" t="n">
        <v>0.1</v>
      </c>
      <c r="Y1300" t="n">
        <v>1</v>
      </c>
      <c r="Z1300" t="n">
        <v>10</v>
      </c>
    </row>
    <row r="1301">
      <c r="A1301" t="n">
        <v>23</v>
      </c>
      <c r="B1301" t="n">
        <v>75</v>
      </c>
      <c r="C1301" t="inlineStr">
        <is>
          <t xml:space="preserve">CONCLUIDO	</t>
        </is>
      </c>
      <c r="D1301" t="n">
        <v>15.1694</v>
      </c>
      <c r="E1301" t="n">
        <v>6.59</v>
      </c>
      <c r="F1301" t="n">
        <v>4.13</v>
      </c>
      <c r="G1301" t="n">
        <v>41.33</v>
      </c>
      <c r="H1301" t="n">
        <v>0.75</v>
      </c>
      <c r="I1301" t="n">
        <v>6</v>
      </c>
      <c r="J1301" t="n">
        <v>158.51</v>
      </c>
      <c r="K1301" t="n">
        <v>49.1</v>
      </c>
      <c r="L1301" t="n">
        <v>6.75</v>
      </c>
      <c r="M1301" t="n">
        <v>4</v>
      </c>
      <c r="N1301" t="n">
        <v>27.66</v>
      </c>
      <c r="O1301" t="n">
        <v>19782.99</v>
      </c>
      <c r="P1301" t="n">
        <v>42.04</v>
      </c>
      <c r="Q1301" t="n">
        <v>203.58</v>
      </c>
      <c r="R1301" t="n">
        <v>16.74</v>
      </c>
      <c r="S1301" t="n">
        <v>13.05</v>
      </c>
      <c r="T1301" t="n">
        <v>1547.03</v>
      </c>
      <c r="U1301" t="n">
        <v>0.78</v>
      </c>
      <c r="V1301" t="n">
        <v>0.9</v>
      </c>
      <c r="W1301" t="n">
        <v>0.07000000000000001</v>
      </c>
      <c r="X1301" t="n">
        <v>0.09</v>
      </c>
      <c r="Y1301" t="n">
        <v>1</v>
      </c>
      <c r="Z1301" t="n">
        <v>10</v>
      </c>
    </row>
    <row r="1302">
      <c r="A1302" t="n">
        <v>24</v>
      </c>
      <c r="B1302" t="n">
        <v>75</v>
      </c>
      <c r="C1302" t="inlineStr">
        <is>
          <t xml:space="preserve">CONCLUIDO	</t>
        </is>
      </c>
      <c r="D1302" t="n">
        <v>15.1719</v>
      </c>
      <c r="E1302" t="n">
        <v>6.59</v>
      </c>
      <c r="F1302" t="n">
        <v>4.13</v>
      </c>
      <c r="G1302" t="n">
        <v>41.31</v>
      </c>
      <c r="H1302" t="n">
        <v>0.78</v>
      </c>
      <c r="I1302" t="n">
        <v>6</v>
      </c>
      <c r="J1302" t="n">
        <v>158.86</v>
      </c>
      <c r="K1302" t="n">
        <v>49.1</v>
      </c>
      <c r="L1302" t="n">
        <v>7</v>
      </c>
      <c r="M1302" t="n">
        <v>4</v>
      </c>
      <c r="N1302" t="n">
        <v>27.77</v>
      </c>
      <c r="O1302" t="n">
        <v>19826.68</v>
      </c>
      <c r="P1302" t="n">
        <v>41.47</v>
      </c>
      <c r="Q1302" t="n">
        <v>203.56</v>
      </c>
      <c r="R1302" t="n">
        <v>16.91</v>
      </c>
      <c r="S1302" t="n">
        <v>13.05</v>
      </c>
      <c r="T1302" t="n">
        <v>1628.54</v>
      </c>
      <c r="U1302" t="n">
        <v>0.77</v>
      </c>
      <c r="V1302" t="n">
        <v>0.9</v>
      </c>
      <c r="W1302" t="n">
        <v>0.06</v>
      </c>
      <c r="X1302" t="n">
        <v>0.09</v>
      </c>
      <c r="Y1302" t="n">
        <v>1</v>
      </c>
      <c r="Z1302" t="n">
        <v>10</v>
      </c>
    </row>
    <row r="1303">
      <c r="A1303" t="n">
        <v>25</v>
      </c>
      <c r="B1303" t="n">
        <v>75</v>
      </c>
      <c r="C1303" t="inlineStr">
        <is>
          <t xml:space="preserve">CONCLUIDO	</t>
        </is>
      </c>
      <c r="D1303" t="n">
        <v>15.1369</v>
      </c>
      <c r="E1303" t="n">
        <v>6.61</v>
      </c>
      <c r="F1303" t="n">
        <v>4.15</v>
      </c>
      <c r="G1303" t="n">
        <v>41.47</v>
      </c>
      <c r="H1303" t="n">
        <v>0.8100000000000001</v>
      </c>
      <c r="I1303" t="n">
        <v>6</v>
      </c>
      <c r="J1303" t="n">
        <v>159.22</v>
      </c>
      <c r="K1303" t="n">
        <v>49.1</v>
      </c>
      <c r="L1303" t="n">
        <v>7.25</v>
      </c>
      <c r="M1303" t="n">
        <v>4</v>
      </c>
      <c r="N1303" t="n">
        <v>27.87</v>
      </c>
      <c r="O1303" t="n">
        <v>19870.53</v>
      </c>
      <c r="P1303" t="n">
        <v>41.09</v>
      </c>
      <c r="Q1303" t="n">
        <v>203.56</v>
      </c>
      <c r="R1303" t="n">
        <v>17.4</v>
      </c>
      <c r="S1303" t="n">
        <v>13.05</v>
      </c>
      <c r="T1303" t="n">
        <v>1873.6</v>
      </c>
      <c r="U1303" t="n">
        <v>0.75</v>
      </c>
      <c r="V1303" t="n">
        <v>0.9</v>
      </c>
      <c r="W1303" t="n">
        <v>0.06</v>
      </c>
      <c r="X1303" t="n">
        <v>0.11</v>
      </c>
      <c r="Y1303" t="n">
        <v>1</v>
      </c>
      <c r="Z1303" t="n">
        <v>10</v>
      </c>
    </row>
    <row r="1304">
      <c r="A1304" t="n">
        <v>26</v>
      </c>
      <c r="B1304" t="n">
        <v>75</v>
      </c>
      <c r="C1304" t="inlineStr">
        <is>
          <t xml:space="preserve">CONCLUIDO	</t>
        </is>
      </c>
      <c r="D1304" t="n">
        <v>15.2685</v>
      </c>
      <c r="E1304" t="n">
        <v>6.55</v>
      </c>
      <c r="F1304" t="n">
        <v>4.12</v>
      </c>
      <c r="G1304" t="n">
        <v>49.44</v>
      </c>
      <c r="H1304" t="n">
        <v>0.83</v>
      </c>
      <c r="I1304" t="n">
        <v>5</v>
      </c>
      <c r="J1304" t="n">
        <v>159.57</v>
      </c>
      <c r="K1304" t="n">
        <v>49.1</v>
      </c>
      <c r="L1304" t="n">
        <v>7.5</v>
      </c>
      <c r="M1304" t="n">
        <v>3</v>
      </c>
      <c r="N1304" t="n">
        <v>27.98</v>
      </c>
      <c r="O1304" t="n">
        <v>19914.3</v>
      </c>
      <c r="P1304" t="n">
        <v>40.63</v>
      </c>
      <c r="Q1304" t="n">
        <v>203.57</v>
      </c>
      <c r="R1304" t="n">
        <v>16.55</v>
      </c>
      <c r="S1304" t="n">
        <v>13.05</v>
      </c>
      <c r="T1304" t="n">
        <v>1454.04</v>
      </c>
      <c r="U1304" t="n">
        <v>0.79</v>
      </c>
      <c r="V1304" t="n">
        <v>0.91</v>
      </c>
      <c r="W1304" t="n">
        <v>0.06</v>
      </c>
      <c r="X1304" t="n">
        <v>0.08</v>
      </c>
      <c r="Y1304" t="n">
        <v>1</v>
      </c>
      <c r="Z1304" t="n">
        <v>10</v>
      </c>
    </row>
    <row r="1305">
      <c r="A1305" t="n">
        <v>27</v>
      </c>
      <c r="B1305" t="n">
        <v>75</v>
      </c>
      <c r="C1305" t="inlineStr">
        <is>
          <t xml:space="preserve">CONCLUIDO	</t>
        </is>
      </c>
      <c r="D1305" t="n">
        <v>15.2782</v>
      </c>
      <c r="E1305" t="n">
        <v>6.55</v>
      </c>
      <c r="F1305" t="n">
        <v>4.12</v>
      </c>
      <c r="G1305" t="n">
        <v>49.39</v>
      </c>
      <c r="H1305" t="n">
        <v>0.86</v>
      </c>
      <c r="I1305" t="n">
        <v>5</v>
      </c>
      <c r="J1305" t="n">
        <v>159.92</v>
      </c>
      <c r="K1305" t="n">
        <v>49.1</v>
      </c>
      <c r="L1305" t="n">
        <v>7.75</v>
      </c>
      <c r="M1305" t="n">
        <v>3</v>
      </c>
      <c r="N1305" t="n">
        <v>28.08</v>
      </c>
      <c r="O1305" t="n">
        <v>19958.1</v>
      </c>
      <c r="P1305" t="n">
        <v>40.73</v>
      </c>
      <c r="Q1305" t="n">
        <v>203.56</v>
      </c>
      <c r="R1305" t="n">
        <v>16.36</v>
      </c>
      <c r="S1305" t="n">
        <v>13.05</v>
      </c>
      <c r="T1305" t="n">
        <v>1358.94</v>
      </c>
      <c r="U1305" t="n">
        <v>0.8</v>
      </c>
      <c r="V1305" t="n">
        <v>0.91</v>
      </c>
      <c r="W1305" t="n">
        <v>0.06</v>
      </c>
      <c r="X1305" t="n">
        <v>0.08</v>
      </c>
      <c r="Y1305" t="n">
        <v>1</v>
      </c>
      <c r="Z1305" t="n">
        <v>10</v>
      </c>
    </row>
    <row r="1306">
      <c r="A1306" t="n">
        <v>28</v>
      </c>
      <c r="B1306" t="n">
        <v>75</v>
      </c>
      <c r="C1306" t="inlineStr">
        <is>
          <t xml:space="preserve">CONCLUIDO	</t>
        </is>
      </c>
      <c r="D1306" t="n">
        <v>15.2821</v>
      </c>
      <c r="E1306" t="n">
        <v>6.54</v>
      </c>
      <c r="F1306" t="n">
        <v>4.11</v>
      </c>
      <c r="G1306" t="n">
        <v>49.37</v>
      </c>
      <c r="H1306" t="n">
        <v>0.88</v>
      </c>
      <c r="I1306" t="n">
        <v>5</v>
      </c>
      <c r="J1306" t="n">
        <v>160.28</v>
      </c>
      <c r="K1306" t="n">
        <v>49.1</v>
      </c>
      <c r="L1306" t="n">
        <v>8</v>
      </c>
      <c r="M1306" t="n">
        <v>3</v>
      </c>
      <c r="N1306" t="n">
        <v>28.19</v>
      </c>
      <c r="O1306" t="n">
        <v>20001.93</v>
      </c>
      <c r="P1306" t="n">
        <v>40.58</v>
      </c>
      <c r="Q1306" t="n">
        <v>203.56</v>
      </c>
      <c r="R1306" t="n">
        <v>16.26</v>
      </c>
      <c r="S1306" t="n">
        <v>13.05</v>
      </c>
      <c r="T1306" t="n">
        <v>1310.34</v>
      </c>
      <c r="U1306" t="n">
        <v>0.8</v>
      </c>
      <c r="V1306" t="n">
        <v>0.91</v>
      </c>
      <c r="W1306" t="n">
        <v>0.06</v>
      </c>
      <c r="X1306" t="n">
        <v>0.07000000000000001</v>
      </c>
      <c r="Y1306" t="n">
        <v>1</v>
      </c>
      <c r="Z1306" t="n">
        <v>10</v>
      </c>
    </row>
    <row r="1307">
      <c r="A1307" t="n">
        <v>29</v>
      </c>
      <c r="B1307" t="n">
        <v>75</v>
      </c>
      <c r="C1307" t="inlineStr">
        <is>
          <t xml:space="preserve">CONCLUIDO	</t>
        </is>
      </c>
      <c r="D1307" t="n">
        <v>15.3048</v>
      </c>
      <c r="E1307" t="n">
        <v>6.53</v>
      </c>
      <c r="F1307" t="n">
        <v>4.1</v>
      </c>
      <c r="G1307" t="n">
        <v>49.26</v>
      </c>
      <c r="H1307" t="n">
        <v>0.91</v>
      </c>
      <c r="I1307" t="n">
        <v>5</v>
      </c>
      <c r="J1307" t="n">
        <v>160.64</v>
      </c>
      <c r="K1307" t="n">
        <v>49.1</v>
      </c>
      <c r="L1307" t="n">
        <v>8.25</v>
      </c>
      <c r="M1307" t="n">
        <v>3</v>
      </c>
      <c r="N1307" t="n">
        <v>28.29</v>
      </c>
      <c r="O1307" t="n">
        <v>20045.81</v>
      </c>
      <c r="P1307" t="n">
        <v>40.13</v>
      </c>
      <c r="Q1307" t="n">
        <v>203.56</v>
      </c>
      <c r="R1307" t="n">
        <v>16.02</v>
      </c>
      <c r="S1307" t="n">
        <v>13.05</v>
      </c>
      <c r="T1307" t="n">
        <v>1189.88</v>
      </c>
      <c r="U1307" t="n">
        <v>0.8100000000000001</v>
      </c>
      <c r="V1307" t="n">
        <v>0.91</v>
      </c>
      <c r="W1307" t="n">
        <v>0.06</v>
      </c>
      <c r="X1307" t="n">
        <v>0.06</v>
      </c>
      <c r="Y1307" t="n">
        <v>1</v>
      </c>
      <c r="Z1307" t="n">
        <v>10</v>
      </c>
    </row>
    <row r="1308">
      <c r="A1308" t="n">
        <v>30</v>
      </c>
      <c r="B1308" t="n">
        <v>75</v>
      </c>
      <c r="C1308" t="inlineStr">
        <is>
          <t xml:space="preserve">CONCLUIDO	</t>
        </is>
      </c>
      <c r="D1308" t="n">
        <v>15.2439</v>
      </c>
      <c r="E1308" t="n">
        <v>6.56</v>
      </c>
      <c r="F1308" t="n">
        <v>4.13</v>
      </c>
      <c r="G1308" t="n">
        <v>49.57</v>
      </c>
      <c r="H1308" t="n">
        <v>0.9399999999999999</v>
      </c>
      <c r="I1308" t="n">
        <v>5</v>
      </c>
      <c r="J1308" t="n">
        <v>160.99</v>
      </c>
      <c r="K1308" t="n">
        <v>49.1</v>
      </c>
      <c r="L1308" t="n">
        <v>8.5</v>
      </c>
      <c r="M1308" t="n">
        <v>3</v>
      </c>
      <c r="N1308" t="n">
        <v>28.4</v>
      </c>
      <c r="O1308" t="n">
        <v>20089.72</v>
      </c>
      <c r="P1308" t="n">
        <v>39.84</v>
      </c>
      <c r="Q1308" t="n">
        <v>203.56</v>
      </c>
      <c r="R1308" t="n">
        <v>16.88</v>
      </c>
      <c r="S1308" t="n">
        <v>13.05</v>
      </c>
      <c r="T1308" t="n">
        <v>1617.76</v>
      </c>
      <c r="U1308" t="n">
        <v>0.77</v>
      </c>
      <c r="V1308" t="n">
        <v>0.9</v>
      </c>
      <c r="W1308" t="n">
        <v>0.06</v>
      </c>
      <c r="X1308" t="n">
        <v>0.09</v>
      </c>
      <c r="Y1308" t="n">
        <v>1</v>
      </c>
      <c r="Z1308" t="n">
        <v>10</v>
      </c>
    </row>
    <row r="1309">
      <c r="A1309" t="n">
        <v>31</v>
      </c>
      <c r="B1309" t="n">
        <v>75</v>
      </c>
      <c r="C1309" t="inlineStr">
        <is>
          <t xml:space="preserve">CONCLUIDO	</t>
        </is>
      </c>
      <c r="D1309" t="n">
        <v>15.2594</v>
      </c>
      <c r="E1309" t="n">
        <v>6.55</v>
      </c>
      <c r="F1309" t="n">
        <v>4.12</v>
      </c>
      <c r="G1309" t="n">
        <v>49.49</v>
      </c>
      <c r="H1309" t="n">
        <v>0.96</v>
      </c>
      <c r="I1309" t="n">
        <v>5</v>
      </c>
      <c r="J1309" t="n">
        <v>161.35</v>
      </c>
      <c r="K1309" t="n">
        <v>49.1</v>
      </c>
      <c r="L1309" t="n">
        <v>8.75</v>
      </c>
      <c r="M1309" t="n">
        <v>3</v>
      </c>
      <c r="N1309" t="n">
        <v>28.5</v>
      </c>
      <c r="O1309" t="n">
        <v>20133.66</v>
      </c>
      <c r="P1309" t="n">
        <v>39.19</v>
      </c>
      <c r="Q1309" t="n">
        <v>203.59</v>
      </c>
      <c r="R1309" t="n">
        <v>16.66</v>
      </c>
      <c r="S1309" t="n">
        <v>13.05</v>
      </c>
      <c r="T1309" t="n">
        <v>1512.27</v>
      </c>
      <c r="U1309" t="n">
        <v>0.78</v>
      </c>
      <c r="V1309" t="n">
        <v>0.91</v>
      </c>
      <c r="W1309" t="n">
        <v>0.06</v>
      </c>
      <c r="X1309" t="n">
        <v>0.08</v>
      </c>
      <c r="Y1309" t="n">
        <v>1</v>
      </c>
      <c r="Z1309" t="n">
        <v>10</v>
      </c>
    </row>
    <row r="1310">
      <c r="A1310" t="n">
        <v>32</v>
      </c>
      <c r="B1310" t="n">
        <v>75</v>
      </c>
      <c r="C1310" t="inlineStr">
        <is>
          <t xml:space="preserve">CONCLUIDO	</t>
        </is>
      </c>
      <c r="D1310" t="n">
        <v>15.2575</v>
      </c>
      <c r="E1310" t="n">
        <v>6.55</v>
      </c>
      <c r="F1310" t="n">
        <v>4.12</v>
      </c>
      <c r="G1310" t="n">
        <v>49.5</v>
      </c>
      <c r="H1310" t="n">
        <v>0.99</v>
      </c>
      <c r="I1310" t="n">
        <v>5</v>
      </c>
      <c r="J1310" t="n">
        <v>161.71</v>
      </c>
      <c r="K1310" t="n">
        <v>49.1</v>
      </c>
      <c r="L1310" t="n">
        <v>9</v>
      </c>
      <c r="M1310" t="n">
        <v>3</v>
      </c>
      <c r="N1310" t="n">
        <v>28.61</v>
      </c>
      <c r="O1310" t="n">
        <v>20177.64</v>
      </c>
      <c r="P1310" t="n">
        <v>38.75</v>
      </c>
      <c r="Q1310" t="n">
        <v>203.56</v>
      </c>
      <c r="R1310" t="n">
        <v>16.67</v>
      </c>
      <c r="S1310" t="n">
        <v>13.05</v>
      </c>
      <c r="T1310" t="n">
        <v>1515.25</v>
      </c>
      <c r="U1310" t="n">
        <v>0.78</v>
      </c>
      <c r="V1310" t="n">
        <v>0.91</v>
      </c>
      <c r="W1310" t="n">
        <v>0.06</v>
      </c>
      <c r="X1310" t="n">
        <v>0.08</v>
      </c>
      <c r="Y1310" t="n">
        <v>1</v>
      </c>
      <c r="Z1310" t="n">
        <v>10</v>
      </c>
    </row>
    <row r="1311">
      <c r="A1311" t="n">
        <v>33</v>
      </c>
      <c r="B1311" t="n">
        <v>75</v>
      </c>
      <c r="C1311" t="inlineStr">
        <is>
          <t xml:space="preserve">CONCLUIDO	</t>
        </is>
      </c>
      <c r="D1311" t="n">
        <v>15.4242</v>
      </c>
      <c r="E1311" t="n">
        <v>6.48</v>
      </c>
      <c r="F1311" t="n">
        <v>4.08</v>
      </c>
      <c r="G1311" t="n">
        <v>61.27</v>
      </c>
      <c r="H1311" t="n">
        <v>1.01</v>
      </c>
      <c r="I1311" t="n">
        <v>4</v>
      </c>
      <c r="J1311" t="n">
        <v>162.06</v>
      </c>
      <c r="K1311" t="n">
        <v>49.1</v>
      </c>
      <c r="L1311" t="n">
        <v>9.25</v>
      </c>
      <c r="M1311" t="n">
        <v>2</v>
      </c>
      <c r="N1311" t="n">
        <v>28.72</v>
      </c>
      <c r="O1311" t="n">
        <v>20221.66</v>
      </c>
      <c r="P1311" t="n">
        <v>37.78</v>
      </c>
      <c r="Q1311" t="n">
        <v>203.56</v>
      </c>
      <c r="R1311" t="n">
        <v>15.28</v>
      </c>
      <c r="S1311" t="n">
        <v>13.05</v>
      </c>
      <c r="T1311" t="n">
        <v>823.27</v>
      </c>
      <c r="U1311" t="n">
        <v>0.85</v>
      </c>
      <c r="V1311" t="n">
        <v>0.91</v>
      </c>
      <c r="W1311" t="n">
        <v>0.06</v>
      </c>
      <c r="X1311" t="n">
        <v>0.04</v>
      </c>
      <c r="Y1311" t="n">
        <v>1</v>
      </c>
      <c r="Z1311" t="n">
        <v>10</v>
      </c>
    </row>
    <row r="1312">
      <c r="A1312" t="n">
        <v>34</v>
      </c>
      <c r="B1312" t="n">
        <v>75</v>
      </c>
      <c r="C1312" t="inlineStr">
        <is>
          <t xml:space="preserve">CONCLUIDO	</t>
        </is>
      </c>
      <c r="D1312" t="n">
        <v>15.3978</v>
      </c>
      <c r="E1312" t="n">
        <v>6.49</v>
      </c>
      <c r="F1312" t="n">
        <v>4.1</v>
      </c>
      <c r="G1312" t="n">
        <v>61.44</v>
      </c>
      <c r="H1312" t="n">
        <v>1.04</v>
      </c>
      <c r="I1312" t="n">
        <v>4</v>
      </c>
      <c r="J1312" t="n">
        <v>162.42</v>
      </c>
      <c r="K1312" t="n">
        <v>49.1</v>
      </c>
      <c r="L1312" t="n">
        <v>9.5</v>
      </c>
      <c r="M1312" t="n">
        <v>1</v>
      </c>
      <c r="N1312" t="n">
        <v>28.82</v>
      </c>
      <c r="O1312" t="n">
        <v>20265.72</v>
      </c>
      <c r="P1312" t="n">
        <v>37.69</v>
      </c>
      <c r="Q1312" t="n">
        <v>203.56</v>
      </c>
      <c r="R1312" t="n">
        <v>15.71</v>
      </c>
      <c r="S1312" t="n">
        <v>13.05</v>
      </c>
      <c r="T1312" t="n">
        <v>1041.98</v>
      </c>
      <c r="U1312" t="n">
        <v>0.83</v>
      </c>
      <c r="V1312" t="n">
        <v>0.91</v>
      </c>
      <c r="W1312" t="n">
        <v>0.06</v>
      </c>
      <c r="X1312" t="n">
        <v>0.06</v>
      </c>
      <c r="Y1312" t="n">
        <v>1</v>
      </c>
      <c r="Z1312" t="n">
        <v>10</v>
      </c>
    </row>
    <row r="1313">
      <c r="A1313" t="n">
        <v>35</v>
      </c>
      <c r="B1313" t="n">
        <v>75</v>
      </c>
      <c r="C1313" t="inlineStr">
        <is>
          <t xml:space="preserve">CONCLUIDO	</t>
        </is>
      </c>
      <c r="D1313" t="n">
        <v>15.3872</v>
      </c>
      <c r="E1313" t="n">
        <v>6.5</v>
      </c>
      <c r="F1313" t="n">
        <v>4.1</v>
      </c>
      <c r="G1313" t="n">
        <v>61.5</v>
      </c>
      <c r="H1313" t="n">
        <v>1.06</v>
      </c>
      <c r="I1313" t="n">
        <v>4</v>
      </c>
      <c r="J1313" t="n">
        <v>162.78</v>
      </c>
      <c r="K1313" t="n">
        <v>49.1</v>
      </c>
      <c r="L1313" t="n">
        <v>9.75</v>
      </c>
      <c r="M1313" t="n">
        <v>0</v>
      </c>
      <c r="N1313" t="n">
        <v>28.93</v>
      </c>
      <c r="O1313" t="n">
        <v>20309.81</v>
      </c>
      <c r="P1313" t="n">
        <v>37.77</v>
      </c>
      <c r="Q1313" t="n">
        <v>203.57</v>
      </c>
      <c r="R1313" t="n">
        <v>15.82</v>
      </c>
      <c r="S1313" t="n">
        <v>13.05</v>
      </c>
      <c r="T1313" t="n">
        <v>1094.88</v>
      </c>
      <c r="U1313" t="n">
        <v>0.82</v>
      </c>
      <c r="V1313" t="n">
        <v>0.91</v>
      </c>
      <c r="W1313" t="n">
        <v>0.06</v>
      </c>
      <c r="X1313" t="n">
        <v>0.06</v>
      </c>
      <c r="Y1313" t="n">
        <v>1</v>
      </c>
      <c r="Z1313" t="n">
        <v>10</v>
      </c>
    </row>
    <row r="1314">
      <c r="A1314" t="n">
        <v>0</v>
      </c>
      <c r="B1314" t="n">
        <v>95</v>
      </c>
      <c r="C1314" t="inlineStr">
        <is>
          <t xml:space="preserve">CONCLUIDO	</t>
        </is>
      </c>
      <c r="D1314" t="n">
        <v>10.6632</v>
      </c>
      <c r="E1314" t="n">
        <v>9.380000000000001</v>
      </c>
      <c r="F1314" t="n">
        <v>5.05</v>
      </c>
      <c r="G1314" t="n">
        <v>6.06</v>
      </c>
      <c r="H1314" t="n">
        <v>0.1</v>
      </c>
      <c r="I1314" t="n">
        <v>50</v>
      </c>
      <c r="J1314" t="n">
        <v>185.69</v>
      </c>
      <c r="K1314" t="n">
        <v>53.44</v>
      </c>
      <c r="L1314" t="n">
        <v>1</v>
      </c>
      <c r="M1314" t="n">
        <v>48</v>
      </c>
      <c r="N1314" t="n">
        <v>36.26</v>
      </c>
      <c r="O1314" t="n">
        <v>23136.14</v>
      </c>
      <c r="P1314" t="n">
        <v>67.56</v>
      </c>
      <c r="Q1314" t="n">
        <v>203.62</v>
      </c>
      <c r="R1314" t="n">
        <v>45.51</v>
      </c>
      <c r="S1314" t="n">
        <v>13.05</v>
      </c>
      <c r="T1314" t="n">
        <v>15710.41</v>
      </c>
      <c r="U1314" t="n">
        <v>0.29</v>
      </c>
      <c r="V1314" t="n">
        <v>0.74</v>
      </c>
      <c r="W1314" t="n">
        <v>0.14</v>
      </c>
      <c r="X1314" t="n">
        <v>1.01</v>
      </c>
      <c r="Y1314" t="n">
        <v>1</v>
      </c>
      <c r="Z1314" t="n">
        <v>10</v>
      </c>
    </row>
    <row r="1315">
      <c r="A1315" t="n">
        <v>1</v>
      </c>
      <c r="B1315" t="n">
        <v>95</v>
      </c>
      <c r="C1315" t="inlineStr">
        <is>
          <t xml:space="preserve">CONCLUIDO	</t>
        </is>
      </c>
      <c r="D1315" t="n">
        <v>11.5241</v>
      </c>
      <c r="E1315" t="n">
        <v>8.68</v>
      </c>
      <c r="F1315" t="n">
        <v>4.79</v>
      </c>
      <c r="G1315" t="n">
        <v>7.57</v>
      </c>
      <c r="H1315" t="n">
        <v>0.12</v>
      </c>
      <c r="I1315" t="n">
        <v>38</v>
      </c>
      <c r="J1315" t="n">
        <v>186.07</v>
      </c>
      <c r="K1315" t="n">
        <v>53.44</v>
      </c>
      <c r="L1315" t="n">
        <v>1.25</v>
      </c>
      <c r="M1315" t="n">
        <v>36</v>
      </c>
      <c r="N1315" t="n">
        <v>36.39</v>
      </c>
      <c r="O1315" t="n">
        <v>23182.76</v>
      </c>
      <c r="P1315" t="n">
        <v>63.94</v>
      </c>
      <c r="Q1315" t="n">
        <v>203.58</v>
      </c>
      <c r="R1315" t="n">
        <v>37.61</v>
      </c>
      <c r="S1315" t="n">
        <v>13.05</v>
      </c>
      <c r="T1315" t="n">
        <v>11819.2</v>
      </c>
      <c r="U1315" t="n">
        <v>0.35</v>
      </c>
      <c r="V1315" t="n">
        <v>0.78</v>
      </c>
      <c r="W1315" t="n">
        <v>0.11</v>
      </c>
      <c r="X1315" t="n">
        <v>0.75</v>
      </c>
      <c r="Y1315" t="n">
        <v>1</v>
      </c>
      <c r="Z1315" t="n">
        <v>10</v>
      </c>
    </row>
    <row r="1316">
      <c r="A1316" t="n">
        <v>2</v>
      </c>
      <c r="B1316" t="n">
        <v>95</v>
      </c>
      <c r="C1316" t="inlineStr">
        <is>
          <t xml:space="preserve">CONCLUIDO	</t>
        </is>
      </c>
      <c r="D1316" t="n">
        <v>12.0858</v>
      </c>
      <c r="E1316" t="n">
        <v>8.27</v>
      </c>
      <c r="F1316" t="n">
        <v>4.65</v>
      </c>
      <c r="G1316" t="n">
        <v>9</v>
      </c>
      <c r="H1316" t="n">
        <v>0.14</v>
      </c>
      <c r="I1316" t="n">
        <v>31</v>
      </c>
      <c r="J1316" t="n">
        <v>186.45</v>
      </c>
      <c r="K1316" t="n">
        <v>53.44</v>
      </c>
      <c r="L1316" t="n">
        <v>1.5</v>
      </c>
      <c r="M1316" t="n">
        <v>29</v>
      </c>
      <c r="N1316" t="n">
        <v>36.51</v>
      </c>
      <c r="O1316" t="n">
        <v>23229.42</v>
      </c>
      <c r="P1316" t="n">
        <v>61.79</v>
      </c>
      <c r="Q1316" t="n">
        <v>203.61</v>
      </c>
      <c r="R1316" t="n">
        <v>33.02</v>
      </c>
      <c r="S1316" t="n">
        <v>13.05</v>
      </c>
      <c r="T1316" t="n">
        <v>9562.370000000001</v>
      </c>
      <c r="U1316" t="n">
        <v>0.4</v>
      </c>
      <c r="V1316" t="n">
        <v>0.8</v>
      </c>
      <c r="W1316" t="n">
        <v>0.1</v>
      </c>
      <c r="X1316" t="n">
        <v>0.61</v>
      </c>
      <c r="Y1316" t="n">
        <v>1</v>
      </c>
      <c r="Z1316" t="n">
        <v>10</v>
      </c>
    </row>
    <row r="1317">
      <c r="A1317" t="n">
        <v>3</v>
      </c>
      <c r="B1317" t="n">
        <v>95</v>
      </c>
      <c r="C1317" t="inlineStr">
        <is>
          <t xml:space="preserve">CONCLUIDO	</t>
        </is>
      </c>
      <c r="D1317" t="n">
        <v>12.5335</v>
      </c>
      <c r="E1317" t="n">
        <v>7.98</v>
      </c>
      <c r="F1317" t="n">
        <v>4.54</v>
      </c>
      <c r="G1317" t="n">
        <v>10.48</v>
      </c>
      <c r="H1317" t="n">
        <v>0.17</v>
      </c>
      <c r="I1317" t="n">
        <v>26</v>
      </c>
      <c r="J1317" t="n">
        <v>186.83</v>
      </c>
      <c r="K1317" t="n">
        <v>53.44</v>
      </c>
      <c r="L1317" t="n">
        <v>1.75</v>
      </c>
      <c r="M1317" t="n">
        <v>24</v>
      </c>
      <c r="N1317" t="n">
        <v>36.64</v>
      </c>
      <c r="O1317" t="n">
        <v>23276.13</v>
      </c>
      <c r="P1317" t="n">
        <v>60.11</v>
      </c>
      <c r="Q1317" t="n">
        <v>203.64</v>
      </c>
      <c r="R1317" t="n">
        <v>29.64</v>
      </c>
      <c r="S1317" t="n">
        <v>13.05</v>
      </c>
      <c r="T1317" t="n">
        <v>7893.15</v>
      </c>
      <c r="U1317" t="n">
        <v>0.44</v>
      </c>
      <c r="V1317" t="n">
        <v>0.82</v>
      </c>
      <c r="W1317" t="n">
        <v>0.1</v>
      </c>
      <c r="X1317" t="n">
        <v>0.5</v>
      </c>
      <c r="Y1317" t="n">
        <v>1</v>
      </c>
      <c r="Z1317" t="n">
        <v>10</v>
      </c>
    </row>
    <row r="1318">
      <c r="A1318" t="n">
        <v>4</v>
      </c>
      <c r="B1318" t="n">
        <v>95</v>
      </c>
      <c r="C1318" t="inlineStr">
        <is>
          <t xml:space="preserve">CONCLUIDO	</t>
        </is>
      </c>
      <c r="D1318" t="n">
        <v>12.81</v>
      </c>
      <c r="E1318" t="n">
        <v>7.81</v>
      </c>
      <c r="F1318" t="n">
        <v>4.48</v>
      </c>
      <c r="G1318" t="n">
        <v>11.69</v>
      </c>
      <c r="H1318" t="n">
        <v>0.19</v>
      </c>
      <c r="I1318" t="n">
        <v>23</v>
      </c>
      <c r="J1318" t="n">
        <v>187.21</v>
      </c>
      <c r="K1318" t="n">
        <v>53.44</v>
      </c>
      <c r="L1318" t="n">
        <v>2</v>
      </c>
      <c r="M1318" t="n">
        <v>21</v>
      </c>
      <c r="N1318" t="n">
        <v>36.77</v>
      </c>
      <c r="O1318" t="n">
        <v>23322.88</v>
      </c>
      <c r="P1318" t="n">
        <v>59.12</v>
      </c>
      <c r="Q1318" t="n">
        <v>203.57</v>
      </c>
      <c r="R1318" t="n">
        <v>27.76</v>
      </c>
      <c r="S1318" t="n">
        <v>13.05</v>
      </c>
      <c r="T1318" t="n">
        <v>6967.71</v>
      </c>
      <c r="U1318" t="n">
        <v>0.47</v>
      </c>
      <c r="V1318" t="n">
        <v>0.83</v>
      </c>
      <c r="W1318" t="n">
        <v>0.09</v>
      </c>
      <c r="X1318" t="n">
        <v>0.44</v>
      </c>
      <c r="Y1318" t="n">
        <v>1</v>
      </c>
      <c r="Z1318" t="n">
        <v>10</v>
      </c>
    </row>
    <row r="1319">
      <c r="A1319" t="n">
        <v>5</v>
      </c>
      <c r="B1319" t="n">
        <v>95</v>
      </c>
      <c r="C1319" t="inlineStr">
        <is>
          <t xml:space="preserve">CONCLUIDO	</t>
        </is>
      </c>
      <c r="D1319" t="n">
        <v>13.1849</v>
      </c>
      <c r="E1319" t="n">
        <v>7.58</v>
      </c>
      <c r="F1319" t="n">
        <v>4.37</v>
      </c>
      <c r="G1319" t="n">
        <v>13.11</v>
      </c>
      <c r="H1319" t="n">
        <v>0.21</v>
      </c>
      <c r="I1319" t="n">
        <v>20</v>
      </c>
      <c r="J1319" t="n">
        <v>187.59</v>
      </c>
      <c r="K1319" t="n">
        <v>53.44</v>
      </c>
      <c r="L1319" t="n">
        <v>2.25</v>
      </c>
      <c r="M1319" t="n">
        <v>18</v>
      </c>
      <c r="N1319" t="n">
        <v>36.9</v>
      </c>
      <c r="O1319" t="n">
        <v>23369.68</v>
      </c>
      <c r="P1319" t="n">
        <v>57.41</v>
      </c>
      <c r="Q1319" t="n">
        <v>203.56</v>
      </c>
      <c r="R1319" t="n">
        <v>24.09</v>
      </c>
      <c r="S1319" t="n">
        <v>13.05</v>
      </c>
      <c r="T1319" t="n">
        <v>5148.63</v>
      </c>
      <c r="U1319" t="n">
        <v>0.54</v>
      </c>
      <c r="V1319" t="n">
        <v>0.85</v>
      </c>
      <c r="W1319" t="n">
        <v>0.09</v>
      </c>
      <c r="X1319" t="n">
        <v>0.33</v>
      </c>
      <c r="Y1319" t="n">
        <v>1</v>
      </c>
      <c r="Z1319" t="n">
        <v>10</v>
      </c>
    </row>
    <row r="1320">
      <c r="A1320" t="n">
        <v>6</v>
      </c>
      <c r="B1320" t="n">
        <v>95</v>
      </c>
      <c r="C1320" t="inlineStr">
        <is>
          <t xml:space="preserve">CONCLUIDO	</t>
        </is>
      </c>
      <c r="D1320" t="n">
        <v>13.2134</v>
      </c>
      <c r="E1320" t="n">
        <v>7.57</v>
      </c>
      <c r="F1320" t="n">
        <v>4.43</v>
      </c>
      <c r="G1320" t="n">
        <v>14.76</v>
      </c>
      <c r="H1320" t="n">
        <v>0.24</v>
      </c>
      <c r="I1320" t="n">
        <v>18</v>
      </c>
      <c r="J1320" t="n">
        <v>187.97</v>
      </c>
      <c r="K1320" t="n">
        <v>53.44</v>
      </c>
      <c r="L1320" t="n">
        <v>2.5</v>
      </c>
      <c r="M1320" t="n">
        <v>16</v>
      </c>
      <c r="N1320" t="n">
        <v>37.03</v>
      </c>
      <c r="O1320" t="n">
        <v>23416.52</v>
      </c>
      <c r="P1320" t="n">
        <v>58.02</v>
      </c>
      <c r="Q1320" t="n">
        <v>203.61</v>
      </c>
      <c r="R1320" t="n">
        <v>26.7</v>
      </c>
      <c r="S1320" t="n">
        <v>13.05</v>
      </c>
      <c r="T1320" t="n">
        <v>6466.82</v>
      </c>
      <c r="U1320" t="n">
        <v>0.49</v>
      </c>
      <c r="V1320" t="n">
        <v>0.84</v>
      </c>
      <c r="W1320" t="n">
        <v>0.07000000000000001</v>
      </c>
      <c r="X1320" t="n">
        <v>0.39</v>
      </c>
      <c r="Y1320" t="n">
        <v>1</v>
      </c>
      <c r="Z1320" t="n">
        <v>10</v>
      </c>
    </row>
    <row r="1321">
      <c r="A1321" t="n">
        <v>7</v>
      </c>
      <c r="B1321" t="n">
        <v>95</v>
      </c>
      <c r="C1321" t="inlineStr">
        <is>
          <t xml:space="preserve">CONCLUIDO	</t>
        </is>
      </c>
      <c r="D1321" t="n">
        <v>13.4948</v>
      </c>
      <c r="E1321" t="n">
        <v>7.41</v>
      </c>
      <c r="F1321" t="n">
        <v>4.35</v>
      </c>
      <c r="G1321" t="n">
        <v>16.3</v>
      </c>
      <c r="H1321" t="n">
        <v>0.26</v>
      </c>
      <c r="I1321" t="n">
        <v>16</v>
      </c>
      <c r="J1321" t="n">
        <v>188.35</v>
      </c>
      <c r="K1321" t="n">
        <v>53.44</v>
      </c>
      <c r="L1321" t="n">
        <v>2.75</v>
      </c>
      <c r="M1321" t="n">
        <v>14</v>
      </c>
      <c r="N1321" t="n">
        <v>37.16</v>
      </c>
      <c r="O1321" t="n">
        <v>23463.4</v>
      </c>
      <c r="P1321" t="n">
        <v>56.68</v>
      </c>
      <c r="Q1321" t="n">
        <v>203.6</v>
      </c>
      <c r="R1321" t="n">
        <v>23.59</v>
      </c>
      <c r="S1321" t="n">
        <v>13.05</v>
      </c>
      <c r="T1321" t="n">
        <v>4921.29</v>
      </c>
      <c r="U1321" t="n">
        <v>0.55</v>
      </c>
      <c r="V1321" t="n">
        <v>0.86</v>
      </c>
      <c r="W1321" t="n">
        <v>0.08</v>
      </c>
      <c r="X1321" t="n">
        <v>0.31</v>
      </c>
      <c r="Y1321" t="n">
        <v>1</v>
      </c>
      <c r="Z1321" t="n">
        <v>10</v>
      </c>
    </row>
    <row r="1322">
      <c r="A1322" t="n">
        <v>8</v>
      </c>
      <c r="B1322" t="n">
        <v>95</v>
      </c>
      <c r="C1322" t="inlineStr">
        <is>
          <t xml:space="preserve">CONCLUIDO	</t>
        </is>
      </c>
      <c r="D1322" t="n">
        <v>13.587</v>
      </c>
      <c r="E1322" t="n">
        <v>7.36</v>
      </c>
      <c r="F1322" t="n">
        <v>4.33</v>
      </c>
      <c r="G1322" t="n">
        <v>17.33</v>
      </c>
      <c r="H1322" t="n">
        <v>0.28</v>
      </c>
      <c r="I1322" t="n">
        <v>15</v>
      </c>
      <c r="J1322" t="n">
        <v>188.73</v>
      </c>
      <c r="K1322" t="n">
        <v>53.44</v>
      </c>
      <c r="L1322" t="n">
        <v>3</v>
      </c>
      <c r="M1322" t="n">
        <v>13</v>
      </c>
      <c r="N1322" t="n">
        <v>37.29</v>
      </c>
      <c r="O1322" t="n">
        <v>23510.33</v>
      </c>
      <c r="P1322" t="n">
        <v>56.37</v>
      </c>
      <c r="Q1322" t="n">
        <v>203.6</v>
      </c>
      <c r="R1322" t="n">
        <v>23.2</v>
      </c>
      <c r="S1322" t="n">
        <v>13.05</v>
      </c>
      <c r="T1322" t="n">
        <v>4731.87</v>
      </c>
      <c r="U1322" t="n">
        <v>0.5600000000000001</v>
      </c>
      <c r="V1322" t="n">
        <v>0.86</v>
      </c>
      <c r="W1322" t="n">
        <v>0.08</v>
      </c>
      <c r="X1322" t="n">
        <v>0.29</v>
      </c>
      <c r="Y1322" t="n">
        <v>1</v>
      </c>
      <c r="Z1322" t="n">
        <v>10</v>
      </c>
    </row>
    <row r="1323">
      <c r="A1323" t="n">
        <v>9</v>
      </c>
      <c r="B1323" t="n">
        <v>95</v>
      </c>
      <c r="C1323" t="inlineStr">
        <is>
          <t xml:space="preserve">CONCLUIDO	</t>
        </is>
      </c>
      <c r="D1323" t="n">
        <v>13.7044</v>
      </c>
      <c r="E1323" t="n">
        <v>7.3</v>
      </c>
      <c r="F1323" t="n">
        <v>4.31</v>
      </c>
      <c r="G1323" t="n">
        <v>18.46</v>
      </c>
      <c r="H1323" t="n">
        <v>0.3</v>
      </c>
      <c r="I1323" t="n">
        <v>14</v>
      </c>
      <c r="J1323" t="n">
        <v>189.11</v>
      </c>
      <c r="K1323" t="n">
        <v>53.44</v>
      </c>
      <c r="L1323" t="n">
        <v>3.25</v>
      </c>
      <c r="M1323" t="n">
        <v>12</v>
      </c>
      <c r="N1323" t="n">
        <v>37.42</v>
      </c>
      <c r="O1323" t="n">
        <v>23557.3</v>
      </c>
      <c r="P1323" t="n">
        <v>55.89</v>
      </c>
      <c r="Q1323" t="n">
        <v>203.56</v>
      </c>
      <c r="R1323" t="n">
        <v>22.39</v>
      </c>
      <c r="S1323" t="n">
        <v>13.05</v>
      </c>
      <c r="T1323" t="n">
        <v>4331.57</v>
      </c>
      <c r="U1323" t="n">
        <v>0.58</v>
      </c>
      <c r="V1323" t="n">
        <v>0.87</v>
      </c>
      <c r="W1323" t="n">
        <v>0.08</v>
      </c>
      <c r="X1323" t="n">
        <v>0.27</v>
      </c>
      <c r="Y1323" t="n">
        <v>1</v>
      </c>
      <c r="Z1323" t="n">
        <v>10</v>
      </c>
    </row>
    <row r="1324">
      <c r="A1324" t="n">
        <v>10</v>
      </c>
      <c r="B1324" t="n">
        <v>95</v>
      </c>
      <c r="C1324" t="inlineStr">
        <is>
          <t xml:space="preserve">CONCLUIDO	</t>
        </is>
      </c>
      <c r="D1324" t="n">
        <v>13.8148</v>
      </c>
      <c r="E1324" t="n">
        <v>7.24</v>
      </c>
      <c r="F1324" t="n">
        <v>4.29</v>
      </c>
      <c r="G1324" t="n">
        <v>19.78</v>
      </c>
      <c r="H1324" t="n">
        <v>0.33</v>
      </c>
      <c r="I1324" t="n">
        <v>13</v>
      </c>
      <c r="J1324" t="n">
        <v>189.49</v>
      </c>
      <c r="K1324" t="n">
        <v>53.44</v>
      </c>
      <c r="L1324" t="n">
        <v>3.5</v>
      </c>
      <c r="M1324" t="n">
        <v>11</v>
      </c>
      <c r="N1324" t="n">
        <v>37.55</v>
      </c>
      <c r="O1324" t="n">
        <v>23604.32</v>
      </c>
      <c r="P1324" t="n">
        <v>55.34</v>
      </c>
      <c r="Q1324" t="n">
        <v>203.57</v>
      </c>
      <c r="R1324" t="n">
        <v>21.66</v>
      </c>
      <c r="S1324" t="n">
        <v>13.05</v>
      </c>
      <c r="T1324" t="n">
        <v>3969.08</v>
      </c>
      <c r="U1324" t="n">
        <v>0.6</v>
      </c>
      <c r="V1324" t="n">
        <v>0.87</v>
      </c>
      <c r="W1324" t="n">
        <v>0.07000000000000001</v>
      </c>
      <c r="X1324" t="n">
        <v>0.24</v>
      </c>
      <c r="Y1324" t="n">
        <v>1</v>
      </c>
      <c r="Z1324" t="n">
        <v>10</v>
      </c>
    </row>
    <row r="1325">
      <c r="A1325" t="n">
        <v>11</v>
      </c>
      <c r="B1325" t="n">
        <v>95</v>
      </c>
      <c r="C1325" t="inlineStr">
        <is>
          <t xml:space="preserve">CONCLUIDO	</t>
        </is>
      </c>
      <c r="D1325" t="n">
        <v>13.9362</v>
      </c>
      <c r="E1325" t="n">
        <v>7.18</v>
      </c>
      <c r="F1325" t="n">
        <v>4.26</v>
      </c>
      <c r="G1325" t="n">
        <v>21.3</v>
      </c>
      <c r="H1325" t="n">
        <v>0.35</v>
      </c>
      <c r="I1325" t="n">
        <v>12</v>
      </c>
      <c r="J1325" t="n">
        <v>189.87</v>
      </c>
      <c r="K1325" t="n">
        <v>53.44</v>
      </c>
      <c r="L1325" t="n">
        <v>3.75</v>
      </c>
      <c r="M1325" t="n">
        <v>10</v>
      </c>
      <c r="N1325" t="n">
        <v>37.69</v>
      </c>
      <c r="O1325" t="n">
        <v>23651.38</v>
      </c>
      <c r="P1325" t="n">
        <v>54.74</v>
      </c>
      <c r="Q1325" t="n">
        <v>203.58</v>
      </c>
      <c r="R1325" t="n">
        <v>20.9</v>
      </c>
      <c r="S1325" t="n">
        <v>13.05</v>
      </c>
      <c r="T1325" t="n">
        <v>3597.47</v>
      </c>
      <c r="U1325" t="n">
        <v>0.62</v>
      </c>
      <c r="V1325" t="n">
        <v>0.88</v>
      </c>
      <c r="W1325" t="n">
        <v>0.07000000000000001</v>
      </c>
      <c r="X1325" t="n">
        <v>0.22</v>
      </c>
      <c r="Y1325" t="n">
        <v>1</v>
      </c>
      <c r="Z1325" t="n">
        <v>10</v>
      </c>
    </row>
    <row r="1326">
      <c r="A1326" t="n">
        <v>12</v>
      </c>
      <c r="B1326" t="n">
        <v>95</v>
      </c>
      <c r="C1326" t="inlineStr">
        <is>
          <t xml:space="preserve">CONCLUIDO	</t>
        </is>
      </c>
      <c r="D1326" t="n">
        <v>14.0576</v>
      </c>
      <c r="E1326" t="n">
        <v>7.11</v>
      </c>
      <c r="F1326" t="n">
        <v>4.24</v>
      </c>
      <c r="G1326" t="n">
        <v>23.1</v>
      </c>
      <c r="H1326" t="n">
        <v>0.37</v>
      </c>
      <c r="I1326" t="n">
        <v>11</v>
      </c>
      <c r="J1326" t="n">
        <v>190.25</v>
      </c>
      <c r="K1326" t="n">
        <v>53.44</v>
      </c>
      <c r="L1326" t="n">
        <v>4</v>
      </c>
      <c r="M1326" t="n">
        <v>9</v>
      </c>
      <c r="N1326" t="n">
        <v>37.82</v>
      </c>
      <c r="O1326" t="n">
        <v>23698.48</v>
      </c>
      <c r="P1326" t="n">
        <v>54.21</v>
      </c>
      <c r="Q1326" t="n">
        <v>203.56</v>
      </c>
      <c r="R1326" t="n">
        <v>20.04</v>
      </c>
      <c r="S1326" t="n">
        <v>13.05</v>
      </c>
      <c r="T1326" t="n">
        <v>3171.15</v>
      </c>
      <c r="U1326" t="n">
        <v>0.65</v>
      </c>
      <c r="V1326" t="n">
        <v>0.88</v>
      </c>
      <c r="W1326" t="n">
        <v>0.07000000000000001</v>
      </c>
      <c r="X1326" t="n">
        <v>0.2</v>
      </c>
      <c r="Y1326" t="n">
        <v>1</v>
      </c>
      <c r="Z1326" t="n">
        <v>10</v>
      </c>
    </row>
    <row r="1327">
      <c r="A1327" t="n">
        <v>13</v>
      </c>
      <c r="B1327" t="n">
        <v>95</v>
      </c>
      <c r="C1327" t="inlineStr">
        <is>
          <t xml:space="preserve">CONCLUIDO	</t>
        </is>
      </c>
      <c r="D1327" t="n">
        <v>14.0652</v>
      </c>
      <c r="E1327" t="n">
        <v>7.11</v>
      </c>
      <c r="F1327" t="n">
        <v>4.23</v>
      </c>
      <c r="G1327" t="n">
        <v>23.08</v>
      </c>
      <c r="H1327" t="n">
        <v>0.4</v>
      </c>
      <c r="I1327" t="n">
        <v>11</v>
      </c>
      <c r="J1327" t="n">
        <v>190.63</v>
      </c>
      <c r="K1327" t="n">
        <v>53.44</v>
      </c>
      <c r="L1327" t="n">
        <v>4.25</v>
      </c>
      <c r="M1327" t="n">
        <v>9</v>
      </c>
      <c r="N1327" t="n">
        <v>37.95</v>
      </c>
      <c r="O1327" t="n">
        <v>23745.63</v>
      </c>
      <c r="P1327" t="n">
        <v>54.08</v>
      </c>
      <c r="Q1327" t="n">
        <v>203.56</v>
      </c>
      <c r="R1327" t="n">
        <v>19.9</v>
      </c>
      <c r="S1327" t="n">
        <v>13.05</v>
      </c>
      <c r="T1327" t="n">
        <v>3100.78</v>
      </c>
      <c r="U1327" t="n">
        <v>0.66</v>
      </c>
      <c r="V1327" t="n">
        <v>0.88</v>
      </c>
      <c r="W1327" t="n">
        <v>0.07000000000000001</v>
      </c>
      <c r="X1327" t="n">
        <v>0.19</v>
      </c>
      <c r="Y1327" t="n">
        <v>1</v>
      </c>
      <c r="Z1327" t="n">
        <v>10</v>
      </c>
    </row>
    <row r="1328">
      <c r="A1328" t="n">
        <v>14</v>
      </c>
      <c r="B1328" t="n">
        <v>95</v>
      </c>
      <c r="C1328" t="inlineStr">
        <is>
          <t xml:space="preserve">CONCLUIDO	</t>
        </is>
      </c>
      <c r="D1328" t="n">
        <v>14.227</v>
      </c>
      <c r="E1328" t="n">
        <v>7.03</v>
      </c>
      <c r="F1328" t="n">
        <v>4.19</v>
      </c>
      <c r="G1328" t="n">
        <v>25.13</v>
      </c>
      <c r="H1328" t="n">
        <v>0.42</v>
      </c>
      <c r="I1328" t="n">
        <v>10</v>
      </c>
      <c r="J1328" t="n">
        <v>191.02</v>
      </c>
      <c r="K1328" t="n">
        <v>53.44</v>
      </c>
      <c r="L1328" t="n">
        <v>4.5</v>
      </c>
      <c r="M1328" t="n">
        <v>8</v>
      </c>
      <c r="N1328" t="n">
        <v>38.08</v>
      </c>
      <c r="O1328" t="n">
        <v>23792.83</v>
      </c>
      <c r="P1328" t="n">
        <v>53.28</v>
      </c>
      <c r="Q1328" t="n">
        <v>203.56</v>
      </c>
      <c r="R1328" t="n">
        <v>18.65</v>
      </c>
      <c r="S1328" t="n">
        <v>13.05</v>
      </c>
      <c r="T1328" t="n">
        <v>2478.58</v>
      </c>
      <c r="U1328" t="n">
        <v>0.7</v>
      </c>
      <c r="V1328" t="n">
        <v>0.89</v>
      </c>
      <c r="W1328" t="n">
        <v>0.07000000000000001</v>
      </c>
      <c r="X1328" t="n">
        <v>0.15</v>
      </c>
      <c r="Y1328" t="n">
        <v>1</v>
      </c>
      <c r="Z1328" t="n">
        <v>10</v>
      </c>
    </row>
    <row r="1329">
      <c r="A1329" t="n">
        <v>15</v>
      </c>
      <c r="B1329" t="n">
        <v>95</v>
      </c>
      <c r="C1329" t="inlineStr">
        <is>
          <t xml:space="preserve">CONCLUIDO	</t>
        </is>
      </c>
      <c r="D1329" t="n">
        <v>14.2693</v>
      </c>
      <c r="E1329" t="n">
        <v>7.01</v>
      </c>
      <c r="F1329" t="n">
        <v>4.2</v>
      </c>
      <c r="G1329" t="n">
        <v>28.03</v>
      </c>
      <c r="H1329" t="n">
        <v>0.44</v>
      </c>
      <c r="I1329" t="n">
        <v>9</v>
      </c>
      <c r="J1329" t="n">
        <v>191.4</v>
      </c>
      <c r="K1329" t="n">
        <v>53.44</v>
      </c>
      <c r="L1329" t="n">
        <v>4.75</v>
      </c>
      <c r="M1329" t="n">
        <v>7</v>
      </c>
      <c r="N1329" t="n">
        <v>38.22</v>
      </c>
      <c r="O1329" t="n">
        <v>23840.07</v>
      </c>
      <c r="P1329" t="n">
        <v>53.1</v>
      </c>
      <c r="Q1329" t="n">
        <v>203.61</v>
      </c>
      <c r="R1329" t="n">
        <v>19.13</v>
      </c>
      <c r="S1329" t="n">
        <v>13.05</v>
      </c>
      <c r="T1329" t="n">
        <v>2725.86</v>
      </c>
      <c r="U1329" t="n">
        <v>0.68</v>
      </c>
      <c r="V1329" t="n">
        <v>0.89</v>
      </c>
      <c r="W1329" t="n">
        <v>0.07000000000000001</v>
      </c>
      <c r="X1329" t="n">
        <v>0.16</v>
      </c>
      <c r="Y1329" t="n">
        <v>1</v>
      </c>
      <c r="Z1329" t="n">
        <v>10</v>
      </c>
    </row>
    <row r="1330">
      <c r="A1330" t="n">
        <v>16</v>
      </c>
      <c r="B1330" t="n">
        <v>95</v>
      </c>
      <c r="C1330" t="inlineStr">
        <is>
          <t xml:space="preserve">CONCLUIDO	</t>
        </is>
      </c>
      <c r="D1330" t="n">
        <v>14.2546</v>
      </c>
      <c r="E1330" t="n">
        <v>7.02</v>
      </c>
      <c r="F1330" t="n">
        <v>4.21</v>
      </c>
      <c r="G1330" t="n">
        <v>28.08</v>
      </c>
      <c r="H1330" t="n">
        <v>0.46</v>
      </c>
      <c r="I1330" t="n">
        <v>9</v>
      </c>
      <c r="J1330" t="n">
        <v>191.78</v>
      </c>
      <c r="K1330" t="n">
        <v>53.44</v>
      </c>
      <c r="L1330" t="n">
        <v>5</v>
      </c>
      <c r="M1330" t="n">
        <v>7</v>
      </c>
      <c r="N1330" t="n">
        <v>38.35</v>
      </c>
      <c r="O1330" t="n">
        <v>23887.36</v>
      </c>
      <c r="P1330" t="n">
        <v>53.31</v>
      </c>
      <c r="Q1330" t="n">
        <v>203.58</v>
      </c>
      <c r="R1330" t="n">
        <v>19.38</v>
      </c>
      <c r="S1330" t="n">
        <v>13.05</v>
      </c>
      <c r="T1330" t="n">
        <v>2850.17</v>
      </c>
      <c r="U1330" t="n">
        <v>0.67</v>
      </c>
      <c r="V1330" t="n">
        <v>0.89</v>
      </c>
      <c r="W1330" t="n">
        <v>0.07000000000000001</v>
      </c>
      <c r="X1330" t="n">
        <v>0.17</v>
      </c>
      <c r="Y1330" t="n">
        <v>1</v>
      </c>
      <c r="Z1330" t="n">
        <v>10</v>
      </c>
    </row>
    <row r="1331">
      <c r="A1331" t="n">
        <v>17</v>
      </c>
      <c r="B1331" t="n">
        <v>95</v>
      </c>
      <c r="C1331" t="inlineStr">
        <is>
          <t xml:space="preserve">CONCLUIDO	</t>
        </is>
      </c>
      <c r="D1331" t="n">
        <v>14.2602</v>
      </c>
      <c r="E1331" t="n">
        <v>7.01</v>
      </c>
      <c r="F1331" t="n">
        <v>4.21</v>
      </c>
      <c r="G1331" t="n">
        <v>28.06</v>
      </c>
      <c r="H1331" t="n">
        <v>0.48</v>
      </c>
      <c r="I1331" t="n">
        <v>9</v>
      </c>
      <c r="J1331" t="n">
        <v>192.17</v>
      </c>
      <c r="K1331" t="n">
        <v>53.44</v>
      </c>
      <c r="L1331" t="n">
        <v>5.25</v>
      </c>
      <c r="M1331" t="n">
        <v>7</v>
      </c>
      <c r="N1331" t="n">
        <v>38.48</v>
      </c>
      <c r="O1331" t="n">
        <v>23934.69</v>
      </c>
      <c r="P1331" t="n">
        <v>53.04</v>
      </c>
      <c r="Q1331" t="n">
        <v>203.59</v>
      </c>
      <c r="R1331" t="n">
        <v>19.3</v>
      </c>
      <c r="S1331" t="n">
        <v>13.05</v>
      </c>
      <c r="T1331" t="n">
        <v>2807.64</v>
      </c>
      <c r="U1331" t="n">
        <v>0.68</v>
      </c>
      <c r="V1331" t="n">
        <v>0.89</v>
      </c>
      <c r="W1331" t="n">
        <v>0.07000000000000001</v>
      </c>
      <c r="X1331" t="n">
        <v>0.17</v>
      </c>
      <c r="Y1331" t="n">
        <v>1</v>
      </c>
      <c r="Z1331" t="n">
        <v>10</v>
      </c>
    </row>
    <row r="1332">
      <c r="A1332" t="n">
        <v>18</v>
      </c>
      <c r="B1332" t="n">
        <v>95</v>
      </c>
      <c r="C1332" t="inlineStr">
        <is>
          <t xml:space="preserve">CONCLUIDO	</t>
        </is>
      </c>
      <c r="D1332" t="n">
        <v>14.3902</v>
      </c>
      <c r="E1332" t="n">
        <v>6.95</v>
      </c>
      <c r="F1332" t="n">
        <v>4.18</v>
      </c>
      <c r="G1332" t="n">
        <v>31.37</v>
      </c>
      <c r="H1332" t="n">
        <v>0.51</v>
      </c>
      <c r="I1332" t="n">
        <v>8</v>
      </c>
      <c r="J1332" t="n">
        <v>192.55</v>
      </c>
      <c r="K1332" t="n">
        <v>53.44</v>
      </c>
      <c r="L1332" t="n">
        <v>5.5</v>
      </c>
      <c r="M1332" t="n">
        <v>6</v>
      </c>
      <c r="N1332" t="n">
        <v>38.62</v>
      </c>
      <c r="O1332" t="n">
        <v>23982.06</v>
      </c>
      <c r="P1332" t="n">
        <v>52.49</v>
      </c>
      <c r="Q1332" t="n">
        <v>203.56</v>
      </c>
      <c r="R1332" t="n">
        <v>18.46</v>
      </c>
      <c r="S1332" t="n">
        <v>13.05</v>
      </c>
      <c r="T1332" t="n">
        <v>2394.87</v>
      </c>
      <c r="U1332" t="n">
        <v>0.71</v>
      </c>
      <c r="V1332" t="n">
        <v>0.89</v>
      </c>
      <c r="W1332" t="n">
        <v>0.07000000000000001</v>
      </c>
      <c r="X1332" t="n">
        <v>0.14</v>
      </c>
      <c r="Y1332" t="n">
        <v>1</v>
      </c>
      <c r="Z1332" t="n">
        <v>10</v>
      </c>
    </row>
    <row r="1333">
      <c r="A1333" t="n">
        <v>19</v>
      </c>
      <c r="B1333" t="n">
        <v>95</v>
      </c>
      <c r="C1333" t="inlineStr">
        <is>
          <t xml:space="preserve">CONCLUIDO	</t>
        </is>
      </c>
      <c r="D1333" t="n">
        <v>14.404</v>
      </c>
      <c r="E1333" t="n">
        <v>6.94</v>
      </c>
      <c r="F1333" t="n">
        <v>4.18</v>
      </c>
      <c r="G1333" t="n">
        <v>31.32</v>
      </c>
      <c r="H1333" t="n">
        <v>0.53</v>
      </c>
      <c r="I1333" t="n">
        <v>8</v>
      </c>
      <c r="J1333" t="n">
        <v>192.94</v>
      </c>
      <c r="K1333" t="n">
        <v>53.44</v>
      </c>
      <c r="L1333" t="n">
        <v>5.75</v>
      </c>
      <c r="M1333" t="n">
        <v>6</v>
      </c>
      <c r="N1333" t="n">
        <v>38.75</v>
      </c>
      <c r="O1333" t="n">
        <v>24029.48</v>
      </c>
      <c r="P1333" t="n">
        <v>52.09</v>
      </c>
      <c r="Q1333" t="n">
        <v>203.57</v>
      </c>
      <c r="R1333" t="n">
        <v>18.24</v>
      </c>
      <c r="S1333" t="n">
        <v>13.05</v>
      </c>
      <c r="T1333" t="n">
        <v>2285.06</v>
      </c>
      <c r="U1333" t="n">
        <v>0.72</v>
      </c>
      <c r="V1333" t="n">
        <v>0.89</v>
      </c>
      <c r="W1333" t="n">
        <v>0.07000000000000001</v>
      </c>
      <c r="X1333" t="n">
        <v>0.14</v>
      </c>
      <c r="Y1333" t="n">
        <v>1</v>
      </c>
      <c r="Z1333" t="n">
        <v>10</v>
      </c>
    </row>
    <row r="1334">
      <c r="A1334" t="n">
        <v>20</v>
      </c>
      <c r="B1334" t="n">
        <v>95</v>
      </c>
      <c r="C1334" t="inlineStr">
        <is>
          <t xml:space="preserve">CONCLUIDO	</t>
        </is>
      </c>
      <c r="D1334" t="n">
        <v>14.3925</v>
      </c>
      <c r="E1334" t="n">
        <v>6.95</v>
      </c>
      <c r="F1334" t="n">
        <v>4.18</v>
      </c>
      <c r="G1334" t="n">
        <v>31.36</v>
      </c>
      <c r="H1334" t="n">
        <v>0.55</v>
      </c>
      <c r="I1334" t="n">
        <v>8</v>
      </c>
      <c r="J1334" t="n">
        <v>193.32</v>
      </c>
      <c r="K1334" t="n">
        <v>53.44</v>
      </c>
      <c r="L1334" t="n">
        <v>6</v>
      </c>
      <c r="M1334" t="n">
        <v>6</v>
      </c>
      <c r="N1334" t="n">
        <v>38.89</v>
      </c>
      <c r="O1334" t="n">
        <v>24076.95</v>
      </c>
      <c r="P1334" t="n">
        <v>51.93</v>
      </c>
      <c r="Q1334" t="n">
        <v>203.56</v>
      </c>
      <c r="R1334" t="n">
        <v>18.42</v>
      </c>
      <c r="S1334" t="n">
        <v>13.05</v>
      </c>
      <c r="T1334" t="n">
        <v>2372.61</v>
      </c>
      <c r="U1334" t="n">
        <v>0.71</v>
      </c>
      <c r="V1334" t="n">
        <v>0.89</v>
      </c>
      <c r="W1334" t="n">
        <v>0.07000000000000001</v>
      </c>
      <c r="X1334" t="n">
        <v>0.14</v>
      </c>
      <c r="Y1334" t="n">
        <v>1</v>
      </c>
      <c r="Z1334" t="n">
        <v>10</v>
      </c>
    </row>
    <row r="1335">
      <c r="A1335" t="n">
        <v>21</v>
      </c>
      <c r="B1335" t="n">
        <v>95</v>
      </c>
      <c r="C1335" t="inlineStr">
        <is>
          <t xml:space="preserve">CONCLUIDO	</t>
        </is>
      </c>
      <c r="D1335" t="n">
        <v>14.559</v>
      </c>
      <c r="E1335" t="n">
        <v>6.87</v>
      </c>
      <c r="F1335" t="n">
        <v>4.14</v>
      </c>
      <c r="G1335" t="n">
        <v>35.48</v>
      </c>
      <c r="H1335" t="n">
        <v>0.57</v>
      </c>
      <c r="I1335" t="n">
        <v>7</v>
      </c>
      <c r="J1335" t="n">
        <v>193.71</v>
      </c>
      <c r="K1335" t="n">
        <v>53.44</v>
      </c>
      <c r="L1335" t="n">
        <v>6.25</v>
      </c>
      <c r="M1335" t="n">
        <v>5</v>
      </c>
      <c r="N1335" t="n">
        <v>39.02</v>
      </c>
      <c r="O1335" t="n">
        <v>24124.47</v>
      </c>
      <c r="P1335" t="n">
        <v>51.13</v>
      </c>
      <c r="Q1335" t="n">
        <v>203.57</v>
      </c>
      <c r="R1335" t="n">
        <v>16.88</v>
      </c>
      <c r="S1335" t="n">
        <v>13.05</v>
      </c>
      <c r="T1335" t="n">
        <v>1609.56</v>
      </c>
      <c r="U1335" t="n">
        <v>0.77</v>
      </c>
      <c r="V1335" t="n">
        <v>0.9</v>
      </c>
      <c r="W1335" t="n">
        <v>0.07000000000000001</v>
      </c>
      <c r="X1335" t="n">
        <v>0.1</v>
      </c>
      <c r="Y1335" t="n">
        <v>1</v>
      </c>
      <c r="Z1335" t="n">
        <v>10</v>
      </c>
    </row>
    <row r="1336">
      <c r="A1336" t="n">
        <v>22</v>
      </c>
      <c r="B1336" t="n">
        <v>95</v>
      </c>
      <c r="C1336" t="inlineStr">
        <is>
          <t xml:space="preserve">CONCLUIDO	</t>
        </is>
      </c>
      <c r="D1336" t="n">
        <v>14.5466</v>
      </c>
      <c r="E1336" t="n">
        <v>6.87</v>
      </c>
      <c r="F1336" t="n">
        <v>4.15</v>
      </c>
      <c r="G1336" t="n">
        <v>35.53</v>
      </c>
      <c r="H1336" t="n">
        <v>0.59</v>
      </c>
      <c r="I1336" t="n">
        <v>7</v>
      </c>
      <c r="J1336" t="n">
        <v>194.09</v>
      </c>
      <c r="K1336" t="n">
        <v>53.44</v>
      </c>
      <c r="L1336" t="n">
        <v>6.5</v>
      </c>
      <c r="M1336" t="n">
        <v>5</v>
      </c>
      <c r="N1336" t="n">
        <v>39.16</v>
      </c>
      <c r="O1336" t="n">
        <v>24172.03</v>
      </c>
      <c r="P1336" t="n">
        <v>51.16</v>
      </c>
      <c r="Q1336" t="n">
        <v>203.56</v>
      </c>
      <c r="R1336" t="n">
        <v>17.33</v>
      </c>
      <c r="S1336" t="n">
        <v>13.05</v>
      </c>
      <c r="T1336" t="n">
        <v>1835.15</v>
      </c>
      <c r="U1336" t="n">
        <v>0.75</v>
      </c>
      <c r="V1336" t="n">
        <v>0.9</v>
      </c>
      <c r="W1336" t="n">
        <v>0.06</v>
      </c>
      <c r="X1336" t="n">
        <v>0.1</v>
      </c>
      <c r="Y1336" t="n">
        <v>1</v>
      </c>
      <c r="Z1336" t="n">
        <v>10</v>
      </c>
    </row>
    <row r="1337">
      <c r="A1337" t="n">
        <v>23</v>
      </c>
      <c r="B1337" t="n">
        <v>95</v>
      </c>
      <c r="C1337" t="inlineStr">
        <is>
          <t xml:space="preserve">CONCLUIDO	</t>
        </is>
      </c>
      <c r="D1337" t="n">
        <v>14.5015</v>
      </c>
      <c r="E1337" t="n">
        <v>6.9</v>
      </c>
      <c r="F1337" t="n">
        <v>4.17</v>
      </c>
      <c r="G1337" t="n">
        <v>35.71</v>
      </c>
      <c r="H1337" t="n">
        <v>0.62</v>
      </c>
      <c r="I1337" t="n">
        <v>7</v>
      </c>
      <c r="J1337" t="n">
        <v>194.48</v>
      </c>
      <c r="K1337" t="n">
        <v>53.44</v>
      </c>
      <c r="L1337" t="n">
        <v>6.75</v>
      </c>
      <c r="M1337" t="n">
        <v>5</v>
      </c>
      <c r="N1337" t="n">
        <v>39.29</v>
      </c>
      <c r="O1337" t="n">
        <v>24219.63</v>
      </c>
      <c r="P1337" t="n">
        <v>51.24</v>
      </c>
      <c r="Q1337" t="n">
        <v>203.56</v>
      </c>
      <c r="R1337" t="n">
        <v>17.98</v>
      </c>
      <c r="S1337" t="n">
        <v>13.05</v>
      </c>
      <c r="T1337" t="n">
        <v>2160.46</v>
      </c>
      <c r="U1337" t="n">
        <v>0.73</v>
      </c>
      <c r="V1337" t="n">
        <v>0.9</v>
      </c>
      <c r="W1337" t="n">
        <v>0.07000000000000001</v>
      </c>
      <c r="X1337" t="n">
        <v>0.13</v>
      </c>
      <c r="Y1337" t="n">
        <v>1</v>
      </c>
      <c r="Z1337" t="n">
        <v>10</v>
      </c>
    </row>
    <row r="1338">
      <c r="A1338" t="n">
        <v>24</v>
      </c>
      <c r="B1338" t="n">
        <v>95</v>
      </c>
      <c r="C1338" t="inlineStr">
        <is>
          <t xml:space="preserve">CONCLUIDO	</t>
        </is>
      </c>
      <c r="D1338" t="n">
        <v>14.498</v>
      </c>
      <c r="E1338" t="n">
        <v>6.9</v>
      </c>
      <c r="F1338" t="n">
        <v>4.17</v>
      </c>
      <c r="G1338" t="n">
        <v>35.73</v>
      </c>
      <c r="H1338" t="n">
        <v>0.64</v>
      </c>
      <c r="I1338" t="n">
        <v>7</v>
      </c>
      <c r="J1338" t="n">
        <v>194.86</v>
      </c>
      <c r="K1338" t="n">
        <v>53.44</v>
      </c>
      <c r="L1338" t="n">
        <v>7</v>
      </c>
      <c r="M1338" t="n">
        <v>5</v>
      </c>
      <c r="N1338" t="n">
        <v>39.43</v>
      </c>
      <c r="O1338" t="n">
        <v>24267.28</v>
      </c>
      <c r="P1338" t="n">
        <v>50.86</v>
      </c>
      <c r="Q1338" t="n">
        <v>203.58</v>
      </c>
      <c r="R1338" t="n">
        <v>18.05</v>
      </c>
      <c r="S1338" t="n">
        <v>13.05</v>
      </c>
      <c r="T1338" t="n">
        <v>2196.65</v>
      </c>
      <c r="U1338" t="n">
        <v>0.72</v>
      </c>
      <c r="V1338" t="n">
        <v>0.9</v>
      </c>
      <c r="W1338" t="n">
        <v>0.06</v>
      </c>
      <c r="X1338" t="n">
        <v>0.13</v>
      </c>
      <c r="Y1338" t="n">
        <v>1</v>
      </c>
      <c r="Z1338" t="n">
        <v>10</v>
      </c>
    </row>
    <row r="1339">
      <c r="A1339" t="n">
        <v>25</v>
      </c>
      <c r="B1339" t="n">
        <v>95</v>
      </c>
      <c r="C1339" t="inlineStr">
        <is>
          <t xml:space="preserve">CONCLUIDO	</t>
        </is>
      </c>
      <c r="D1339" t="n">
        <v>14.6347</v>
      </c>
      <c r="E1339" t="n">
        <v>6.83</v>
      </c>
      <c r="F1339" t="n">
        <v>4.14</v>
      </c>
      <c r="G1339" t="n">
        <v>41.41</v>
      </c>
      <c r="H1339" t="n">
        <v>0.66</v>
      </c>
      <c r="I1339" t="n">
        <v>6</v>
      </c>
      <c r="J1339" t="n">
        <v>195.25</v>
      </c>
      <c r="K1339" t="n">
        <v>53.44</v>
      </c>
      <c r="L1339" t="n">
        <v>7.25</v>
      </c>
      <c r="M1339" t="n">
        <v>4</v>
      </c>
      <c r="N1339" t="n">
        <v>39.57</v>
      </c>
      <c r="O1339" t="n">
        <v>24314.98</v>
      </c>
      <c r="P1339" t="n">
        <v>50.16</v>
      </c>
      <c r="Q1339" t="n">
        <v>203.56</v>
      </c>
      <c r="R1339" t="n">
        <v>17.17</v>
      </c>
      <c r="S1339" t="n">
        <v>13.05</v>
      </c>
      <c r="T1339" t="n">
        <v>1759.01</v>
      </c>
      <c r="U1339" t="n">
        <v>0.76</v>
      </c>
      <c r="V1339" t="n">
        <v>0.9</v>
      </c>
      <c r="W1339" t="n">
        <v>0.06</v>
      </c>
      <c r="X1339" t="n">
        <v>0.1</v>
      </c>
      <c r="Y1339" t="n">
        <v>1</v>
      </c>
      <c r="Z1339" t="n">
        <v>10</v>
      </c>
    </row>
    <row r="1340">
      <c r="A1340" t="n">
        <v>26</v>
      </c>
      <c r="B1340" t="n">
        <v>95</v>
      </c>
      <c r="C1340" t="inlineStr">
        <is>
          <t xml:space="preserve">CONCLUIDO	</t>
        </is>
      </c>
      <c r="D1340" t="n">
        <v>14.6407</v>
      </c>
      <c r="E1340" t="n">
        <v>6.83</v>
      </c>
      <c r="F1340" t="n">
        <v>4.14</v>
      </c>
      <c r="G1340" t="n">
        <v>41.38</v>
      </c>
      <c r="H1340" t="n">
        <v>0.68</v>
      </c>
      <c r="I1340" t="n">
        <v>6</v>
      </c>
      <c r="J1340" t="n">
        <v>195.64</v>
      </c>
      <c r="K1340" t="n">
        <v>53.44</v>
      </c>
      <c r="L1340" t="n">
        <v>7.5</v>
      </c>
      <c r="M1340" t="n">
        <v>4</v>
      </c>
      <c r="N1340" t="n">
        <v>39.7</v>
      </c>
      <c r="O1340" t="n">
        <v>24362.73</v>
      </c>
      <c r="P1340" t="n">
        <v>50.16</v>
      </c>
      <c r="Q1340" t="n">
        <v>203.56</v>
      </c>
      <c r="R1340" t="n">
        <v>17.08</v>
      </c>
      <c r="S1340" t="n">
        <v>13.05</v>
      </c>
      <c r="T1340" t="n">
        <v>1713.52</v>
      </c>
      <c r="U1340" t="n">
        <v>0.76</v>
      </c>
      <c r="V1340" t="n">
        <v>0.9</v>
      </c>
      <c r="W1340" t="n">
        <v>0.06</v>
      </c>
      <c r="X1340" t="n">
        <v>0.1</v>
      </c>
      <c r="Y1340" t="n">
        <v>1</v>
      </c>
      <c r="Z1340" t="n">
        <v>10</v>
      </c>
    </row>
    <row r="1341">
      <c r="A1341" t="n">
        <v>27</v>
      </c>
      <c r="B1341" t="n">
        <v>95</v>
      </c>
      <c r="C1341" t="inlineStr">
        <is>
          <t xml:space="preserve">CONCLUIDO	</t>
        </is>
      </c>
      <c r="D1341" t="n">
        <v>14.6359</v>
      </c>
      <c r="E1341" t="n">
        <v>6.83</v>
      </c>
      <c r="F1341" t="n">
        <v>4.14</v>
      </c>
      <c r="G1341" t="n">
        <v>41.41</v>
      </c>
      <c r="H1341" t="n">
        <v>0.7</v>
      </c>
      <c r="I1341" t="n">
        <v>6</v>
      </c>
      <c r="J1341" t="n">
        <v>196.03</v>
      </c>
      <c r="K1341" t="n">
        <v>53.44</v>
      </c>
      <c r="L1341" t="n">
        <v>7.75</v>
      </c>
      <c r="M1341" t="n">
        <v>4</v>
      </c>
      <c r="N1341" t="n">
        <v>39.84</v>
      </c>
      <c r="O1341" t="n">
        <v>24410.52</v>
      </c>
      <c r="P1341" t="n">
        <v>50.08</v>
      </c>
      <c r="Q1341" t="n">
        <v>203.59</v>
      </c>
      <c r="R1341" t="n">
        <v>17.11</v>
      </c>
      <c r="S1341" t="n">
        <v>13.05</v>
      </c>
      <c r="T1341" t="n">
        <v>1729.23</v>
      </c>
      <c r="U1341" t="n">
        <v>0.76</v>
      </c>
      <c r="V1341" t="n">
        <v>0.9</v>
      </c>
      <c r="W1341" t="n">
        <v>0.06</v>
      </c>
      <c r="X1341" t="n">
        <v>0.1</v>
      </c>
      <c r="Y1341" t="n">
        <v>1</v>
      </c>
      <c r="Z1341" t="n">
        <v>10</v>
      </c>
    </row>
    <row r="1342">
      <c r="A1342" t="n">
        <v>28</v>
      </c>
      <c r="B1342" t="n">
        <v>95</v>
      </c>
      <c r="C1342" t="inlineStr">
        <is>
          <t xml:space="preserve">CONCLUIDO	</t>
        </is>
      </c>
      <c r="D1342" t="n">
        <v>14.6496</v>
      </c>
      <c r="E1342" t="n">
        <v>6.83</v>
      </c>
      <c r="F1342" t="n">
        <v>4.13</v>
      </c>
      <c r="G1342" t="n">
        <v>41.34</v>
      </c>
      <c r="H1342" t="n">
        <v>0.72</v>
      </c>
      <c r="I1342" t="n">
        <v>6</v>
      </c>
      <c r="J1342" t="n">
        <v>196.41</v>
      </c>
      <c r="K1342" t="n">
        <v>53.44</v>
      </c>
      <c r="L1342" t="n">
        <v>8</v>
      </c>
      <c r="M1342" t="n">
        <v>4</v>
      </c>
      <c r="N1342" t="n">
        <v>39.98</v>
      </c>
      <c r="O1342" t="n">
        <v>24458.36</v>
      </c>
      <c r="P1342" t="n">
        <v>49.95</v>
      </c>
      <c r="Q1342" t="n">
        <v>203.56</v>
      </c>
      <c r="R1342" t="n">
        <v>16.88</v>
      </c>
      <c r="S1342" t="n">
        <v>13.05</v>
      </c>
      <c r="T1342" t="n">
        <v>1617.41</v>
      </c>
      <c r="U1342" t="n">
        <v>0.77</v>
      </c>
      <c r="V1342" t="n">
        <v>0.9</v>
      </c>
      <c r="W1342" t="n">
        <v>0.07000000000000001</v>
      </c>
      <c r="X1342" t="n">
        <v>0.09</v>
      </c>
      <c r="Y1342" t="n">
        <v>1</v>
      </c>
      <c r="Z1342" t="n">
        <v>10</v>
      </c>
    </row>
    <row r="1343">
      <c r="A1343" t="n">
        <v>29</v>
      </c>
      <c r="B1343" t="n">
        <v>95</v>
      </c>
      <c r="C1343" t="inlineStr">
        <is>
          <t xml:space="preserve">CONCLUIDO	</t>
        </is>
      </c>
      <c r="D1343" t="n">
        <v>14.6753</v>
      </c>
      <c r="E1343" t="n">
        <v>6.81</v>
      </c>
      <c r="F1343" t="n">
        <v>4.12</v>
      </c>
      <c r="G1343" t="n">
        <v>41.22</v>
      </c>
      <c r="H1343" t="n">
        <v>0.74</v>
      </c>
      <c r="I1343" t="n">
        <v>6</v>
      </c>
      <c r="J1343" t="n">
        <v>196.8</v>
      </c>
      <c r="K1343" t="n">
        <v>53.44</v>
      </c>
      <c r="L1343" t="n">
        <v>8.25</v>
      </c>
      <c r="M1343" t="n">
        <v>4</v>
      </c>
      <c r="N1343" t="n">
        <v>40.12</v>
      </c>
      <c r="O1343" t="n">
        <v>24506.24</v>
      </c>
      <c r="P1343" t="n">
        <v>49.27</v>
      </c>
      <c r="Q1343" t="n">
        <v>203.57</v>
      </c>
      <c r="R1343" t="n">
        <v>16.58</v>
      </c>
      <c r="S1343" t="n">
        <v>13.05</v>
      </c>
      <c r="T1343" t="n">
        <v>1464.96</v>
      </c>
      <c r="U1343" t="n">
        <v>0.79</v>
      </c>
      <c r="V1343" t="n">
        <v>0.91</v>
      </c>
      <c r="W1343" t="n">
        <v>0.06</v>
      </c>
      <c r="X1343" t="n">
        <v>0.08</v>
      </c>
      <c r="Y1343" t="n">
        <v>1</v>
      </c>
      <c r="Z1343" t="n">
        <v>10</v>
      </c>
    </row>
    <row r="1344">
      <c r="A1344" t="n">
        <v>30</v>
      </c>
      <c r="B1344" t="n">
        <v>95</v>
      </c>
      <c r="C1344" t="inlineStr">
        <is>
          <t xml:space="preserve">CONCLUIDO	</t>
        </is>
      </c>
      <c r="D1344" t="n">
        <v>14.6092</v>
      </c>
      <c r="E1344" t="n">
        <v>6.84</v>
      </c>
      <c r="F1344" t="n">
        <v>4.15</v>
      </c>
      <c r="G1344" t="n">
        <v>41.53</v>
      </c>
      <c r="H1344" t="n">
        <v>0.77</v>
      </c>
      <c r="I1344" t="n">
        <v>6</v>
      </c>
      <c r="J1344" t="n">
        <v>197.19</v>
      </c>
      <c r="K1344" t="n">
        <v>53.44</v>
      </c>
      <c r="L1344" t="n">
        <v>8.5</v>
      </c>
      <c r="M1344" t="n">
        <v>4</v>
      </c>
      <c r="N1344" t="n">
        <v>40.26</v>
      </c>
      <c r="O1344" t="n">
        <v>24554.18</v>
      </c>
      <c r="P1344" t="n">
        <v>49.41</v>
      </c>
      <c r="Q1344" t="n">
        <v>203.56</v>
      </c>
      <c r="R1344" t="n">
        <v>17.62</v>
      </c>
      <c r="S1344" t="n">
        <v>13.05</v>
      </c>
      <c r="T1344" t="n">
        <v>1983.22</v>
      </c>
      <c r="U1344" t="n">
        <v>0.74</v>
      </c>
      <c r="V1344" t="n">
        <v>0.9</v>
      </c>
      <c r="W1344" t="n">
        <v>0.06</v>
      </c>
      <c r="X1344" t="n">
        <v>0.11</v>
      </c>
      <c r="Y1344" t="n">
        <v>1</v>
      </c>
      <c r="Z1344" t="n">
        <v>10</v>
      </c>
    </row>
    <row r="1345">
      <c r="A1345" t="n">
        <v>31</v>
      </c>
      <c r="B1345" t="n">
        <v>95</v>
      </c>
      <c r="C1345" t="inlineStr">
        <is>
          <t xml:space="preserve">CONCLUIDO	</t>
        </is>
      </c>
      <c r="D1345" t="n">
        <v>14.7614</v>
      </c>
      <c r="E1345" t="n">
        <v>6.77</v>
      </c>
      <c r="F1345" t="n">
        <v>4.12</v>
      </c>
      <c r="G1345" t="n">
        <v>49.44</v>
      </c>
      <c r="H1345" t="n">
        <v>0.79</v>
      </c>
      <c r="I1345" t="n">
        <v>5</v>
      </c>
      <c r="J1345" t="n">
        <v>197.58</v>
      </c>
      <c r="K1345" t="n">
        <v>53.44</v>
      </c>
      <c r="L1345" t="n">
        <v>8.75</v>
      </c>
      <c r="M1345" t="n">
        <v>3</v>
      </c>
      <c r="N1345" t="n">
        <v>40.39</v>
      </c>
      <c r="O1345" t="n">
        <v>24602.15</v>
      </c>
      <c r="P1345" t="n">
        <v>48.6</v>
      </c>
      <c r="Q1345" t="n">
        <v>203.59</v>
      </c>
      <c r="R1345" t="n">
        <v>16.46</v>
      </c>
      <c r="S1345" t="n">
        <v>13.05</v>
      </c>
      <c r="T1345" t="n">
        <v>1411.65</v>
      </c>
      <c r="U1345" t="n">
        <v>0.79</v>
      </c>
      <c r="V1345" t="n">
        <v>0.91</v>
      </c>
      <c r="W1345" t="n">
        <v>0.06</v>
      </c>
      <c r="X1345" t="n">
        <v>0.08</v>
      </c>
      <c r="Y1345" t="n">
        <v>1</v>
      </c>
      <c r="Z1345" t="n">
        <v>10</v>
      </c>
    </row>
    <row r="1346">
      <c r="A1346" t="n">
        <v>32</v>
      </c>
      <c r="B1346" t="n">
        <v>95</v>
      </c>
      <c r="C1346" t="inlineStr">
        <is>
          <t xml:space="preserve">CONCLUIDO	</t>
        </is>
      </c>
      <c r="D1346" t="n">
        <v>14.7583</v>
      </c>
      <c r="E1346" t="n">
        <v>6.78</v>
      </c>
      <c r="F1346" t="n">
        <v>4.12</v>
      </c>
      <c r="G1346" t="n">
        <v>49.45</v>
      </c>
      <c r="H1346" t="n">
        <v>0.8100000000000001</v>
      </c>
      <c r="I1346" t="n">
        <v>5</v>
      </c>
      <c r="J1346" t="n">
        <v>197.97</v>
      </c>
      <c r="K1346" t="n">
        <v>53.44</v>
      </c>
      <c r="L1346" t="n">
        <v>9</v>
      </c>
      <c r="M1346" t="n">
        <v>3</v>
      </c>
      <c r="N1346" t="n">
        <v>40.53</v>
      </c>
      <c r="O1346" t="n">
        <v>24650.18</v>
      </c>
      <c r="P1346" t="n">
        <v>48.55</v>
      </c>
      <c r="Q1346" t="n">
        <v>203.56</v>
      </c>
      <c r="R1346" t="n">
        <v>16.58</v>
      </c>
      <c r="S1346" t="n">
        <v>13.05</v>
      </c>
      <c r="T1346" t="n">
        <v>1468.78</v>
      </c>
      <c r="U1346" t="n">
        <v>0.79</v>
      </c>
      <c r="V1346" t="n">
        <v>0.91</v>
      </c>
      <c r="W1346" t="n">
        <v>0.06</v>
      </c>
      <c r="X1346" t="n">
        <v>0.08</v>
      </c>
      <c r="Y1346" t="n">
        <v>1</v>
      </c>
      <c r="Z1346" t="n">
        <v>10</v>
      </c>
    </row>
    <row r="1347">
      <c r="A1347" t="n">
        <v>33</v>
      </c>
      <c r="B1347" t="n">
        <v>95</v>
      </c>
      <c r="C1347" t="inlineStr">
        <is>
          <t xml:space="preserve">CONCLUIDO	</t>
        </is>
      </c>
      <c r="D1347" t="n">
        <v>14.7656</v>
      </c>
      <c r="E1347" t="n">
        <v>6.77</v>
      </c>
      <c r="F1347" t="n">
        <v>4.12</v>
      </c>
      <c r="G1347" t="n">
        <v>49.41</v>
      </c>
      <c r="H1347" t="n">
        <v>0.83</v>
      </c>
      <c r="I1347" t="n">
        <v>5</v>
      </c>
      <c r="J1347" t="n">
        <v>198.36</v>
      </c>
      <c r="K1347" t="n">
        <v>53.44</v>
      </c>
      <c r="L1347" t="n">
        <v>9.25</v>
      </c>
      <c r="M1347" t="n">
        <v>3</v>
      </c>
      <c r="N1347" t="n">
        <v>40.67</v>
      </c>
      <c r="O1347" t="n">
        <v>24698.26</v>
      </c>
      <c r="P1347" t="n">
        <v>48.73</v>
      </c>
      <c r="Q1347" t="n">
        <v>203.58</v>
      </c>
      <c r="R1347" t="n">
        <v>16.4</v>
      </c>
      <c r="S1347" t="n">
        <v>13.05</v>
      </c>
      <c r="T1347" t="n">
        <v>1382.14</v>
      </c>
      <c r="U1347" t="n">
        <v>0.8</v>
      </c>
      <c r="V1347" t="n">
        <v>0.91</v>
      </c>
      <c r="W1347" t="n">
        <v>0.06</v>
      </c>
      <c r="X1347" t="n">
        <v>0.08</v>
      </c>
      <c r="Y1347" t="n">
        <v>1</v>
      </c>
      <c r="Z1347" t="n">
        <v>10</v>
      </c>
    </row>
    <row r="1348">
      <c r="A1348" t="n">
        <v>34</v>
      </c>
      <c r="B1348" t="n">
        <v>95</v>
      </c>
      <c r="C1348" t="inlineStr">
        <is>
          <t xml:space="preserve">CONCLUIDO	</t>
        </is>
      </c>
      <c r="D1348" t="n">
        <v>14.7638</v>
      </c>
      <c r="E1348" t="n">
        <v>6.77</v>
      </c>
      <c r="F1348" t="n">
        <v>4.12</v>
      </c>
      <c r="G1348" t="n">
        <v>49.42</v>
      </c>
      <c r="H1348" t="n">
        <v>0.85</v>
      </c>
      <c r="I1348" t="n">
        <v>5</v>
      </c>
      <c r="J1348" t="n">
        <v>198.75</v>
      </c>
      <c r="K1348" t="n">
        <v>53.44</v>
      </c>
      <c r="L1348" t="n">
        <v>9.5</v>
      </c>
      <c r="M1348" t="n">
        <v>3</v>
      </c>
      <c r="N1348" t="n">
        <v>40.81</v>
      </c>
      <c r="O1348" t="n">
        <v>24746.38</v>
      </c>
      <c r="P1348" t="n">
        <v>48.55</v>
      </c>
      <c r="Q1348" t="n">
        <v>203.56</v>
      </c>
      <c r="R1348" t="n">
        <v>16.44</v>
      </c>
      <c r="S1348" t="n">
        <v>13.05</v>
      </c>
      <c r="T1348" t="n">
        <v>1397.85</v>
      </c>
      <c r="U1348" t="n">
        <v>0.79</v>
      </c>
      <c r="V1348" t="n">
        <v>0.91</v>
      </c>
      <c r="W1348" t="n">
        <v>0.06</v>
      </c>
      <c r="X1348" t="n">
        <v>0.08</v>
      </c>
      <c r="Y1348" t="n">
        <v>1</v>
      </c>
      <c r="Z1348" t="n">
        <v>10</v>
      </c>
    </row>
    <row r="1349">
      <c r="A1349" t="n">
        <v>35</v>
      </c>
      <c r="B1349" t="n">
        <v>95</v>
      </c>
      <c r="C1349" t="inlineStr">
        <is>
          <t xml:space="preserve">CONCLUIDO	</t>
        </is>
      </c>
      <c r="D1349" t="n">
        <v>14.7868</v>
      </c>
      <c r="E1349" t="n">
        <v>6.76</v>
      </c>
      <c r="F1349" t="n">
        <v>4.11</v>
      </c>
      <c r="G1349" t="n">
        <v>49.3</v>
      </c>
      <c r="H1349" t="n">
        <v>0.87</v>
      </c>
      <c r="I1349" t="n">
        <v>5</v>
      </c>
      <c r="J1349" t="n">
        <v>199.14</v>
      </c>
      <c r="K1349" t="n">
        <v>53.44</v>
      </c>
      <c r="L1349" t="n">
        <v>9.75</v>
      </c>
      <c r="M1349" t="n">
        <v>3</v>
      </c>
      <c r="N1349" t="n">
        <v>40.95</v>
      </c>
      <c r="O1349" t="n">
        <v>24794.55</v>
      </c>
      <c r="P1349" t="n">
        <v>48.3</v>
      </c>
      <c r="Q1349" t="n">
        <v>203.59</v>
      </c>
      <c r="R1349" t="n">
        <v>16.01</v>
      </c>
      <c r="S1349" t="n">
        <v>13.05</v>
      </c>
      <c r="T1349" t="n">
        <v>1185.06</v>
      </c>
      <c r="U1349" t="n">
        <v>0.82</v>
      </c>
      <c r="V1349" t="n">
        <v>0.91</v>
      </c>
      <c r="W1349" t="n">
        <v>0.06</v>
      </c>
      <c r="X1349" t="n">
        <v>0.07000000000000001</v>
      </c>
      <c r="Y1349" t="n">
        <v>1</v>
      </c>
      <c r="Z1349" t="n">
        <v>10</v>
      </c>
    </row>
    <row r="1350">
      <c r="A1350" t="n">
        <v>36</v>
      </c>
      <c r="B1350" t="n">
        <v>95</v>
      </c>
      <c r="C1350" t="inlineStr">
        <is>
          <t xml:space="preserve">CONCLUIDO	</t>
        </is>
      </c>
      <c r="D1350" t="n">
        <v>14.7893</v>
      </c>
      <c r="E1350" t="n">
        <v>6.76</v>
      </c>
      <c r="F1350" t="n">
        <v>4.11</v>
      </c>
      <c r="G1350" t="n">
        <v>49.28</v>
      </c>
      <c r="H1350" t="n">
        <v>0.89</v>
      </c>
      <c r="I1350" t="n">
        <v>5</v>
      </c>
      <c r="J1350" t="n">
        <v>199.53</v>
      </c>
      <c r="K1350" t="n">
        <v>53.44</v>
      </c>
      <c r="L1350" t="n">
        <v>10</v>
      </c>
      <c r="M1350" t="n">
        <v>3</v>
      </c>
      <c r="N1350" t="n">
        <v>41.1</v>
      </c>
      <c r="O1350" t="n">
        <v>24842.77</v>
      </c>
      <c r="P1350" t="n">
        <v>48.11</v>
      </c>
      <c r="Q1350" t="n">
        <v>203.56</v>
      </c>
      <c r="R1350" t="n">
        <v>16.12</v>
      </c>
      <c r="S1350" t="n">
        <v>13.05</v>
      </c>
      <c r="T1350" t="n">
        <v>1237.72</v>
      </c>
      <c r="U1350" t="n">
        <v>0.8100000000000001</v>
      </c>
      <c r="V1350" t="n">
        <v>0.91</v>
      </c>
      <c r="W1350" t="n">
        <v>0.06</v>
      </c>
      <c r="X1350" t="n">
        <v>0.07000000000000001</v>
      </c>
      <c r="Y1350" t="n">
        <v>1</v>
      </c>
      <c r="Z1350" t="n">
        <v>10</v>
      </c>
    </row>
    <row r="1351">
      <c r="A1351" t="n">
        <v>37</v>
      </c>
      <c r="B1351" t="n">
        <v>95</v>
      </c>
      <c r="C1351" t="inlineStr">
        <is>
          <t xml:space="preserve">CONCLUIDO	</t>
        </is>
      </c>
      <c r="D1351" t="n">
        <v>14.7372</v>
      </c>
      <c r="E1351" t="n">
        <v>6.79</v>
      </c>
      <c r="F1351" t="n">
        <v>4.13</v>
      </c>
      <c r="G1351" t="n">
        <v>49.57</v>
      </c>
      <c r="H1351" t="n">
        <v>0.91</v>
      </c>
      <c r="I1351" t="n">
        <v>5</v>
      </c>
      <c r="J1351" t="n">
        <v>199.92</v>
      </c>
      <c r="K1351" t="n">
        <v>53.44</v>
      </c>
      <c r="L1351" t="n">
        <v>10.25</v>
      </c>
      <c r="M1351" t="n">
        <v>3</v>
      </c>
      <c r="N1351" t="n">
        <v>41.24</v>
      </c>
      <c r="O1351" t="n">
        <v>24891.03</v>
      </c>
      <c r="P1351" t="n">
        <v>47.96</v>
      </c>
      <c r="Q1351" t="n">
        <v>203.56</v>
      </c>
      <c r="R1351" t="n">
        <v>16.94</v>
      </c>
      <c r="S1351" t="n">
        <v>13.05</v>
      </c>
      <c r="T1351" t="n">
        <v>1649.96</v>
      </c>
      <c r="U1351" t="n">
        <v>0.77</v>
      </c>
      <c r="V1351" t="n">
        <v>0.9</v>
      </c>
      <c r="W1351" t="n">
        <v>0.06</v>
      </c>
      <c r="X1351" t="n">
        <v>0.09</v>
      </c>
      <c r="Y1351" t="n">
        <v>1</v>
      </c>
      <c r="Z1351" t="n">
        <v>10</v>
      </c>
    </row>
    <row r="1352">
      <c r="A1352" t="n">
        <v>38</v>
      </c>
      <c r="B1352" t="n">
        <v>95</v>
      </c>
      <c r="C1352" t="inlineStr">
        <is>
          <t xml:space="preserve">CONCLUIDO	</t>
        </is>
      </c>
      <c r="D1352" t="n">
        <v>14.7559</v>
      </c>
      <c r="E1352" t="n">
        <v>6.78</v>
      </c>
      <c r="F1352" t="n">
        <v>4.12</v>
      </c>
      <c r="G1352" t="n">
        <v>49.47</v>
      </c>
      <c r="H1352" t="n">
        <v>0.93</v>
      </c>
      <c r="I1352" t="n">
        <v>5</v>
      </c>
      <c r="J1352" t="n">
        <v>200.31</v>
      </c>
      <c r="K1352" t="n">
        <v>53.44</v>
      </c>
      <c r="L1352" t="n">
        <v>10.5</v>
      </c>
      <c r="M1352" t="n">
        <v>3</v>
      </c>
      <c r="N1352" t="n">
        <v>41.38</v>
      </c>
      <c r="O1352" t="n">
        <v>24939.35</v>
      </c>
      <c r="P1352" t="n">
        <v>47.43</v>
      </c>
      <c r="Q1352" t="n">
        <v>203.57</v>
      </c>
      <c r="R1352" t="n">
        <v>16.59</v>
      </c>
      <c r="S1352" t="n">
        <v>13.05</v>
      </c>
      <c r="T1352" t="n">
        <v>1475.53</v>
      </c>
      <c r="U1352" t="n">
        <v>0.79</v>
      </c>
      <c r="V1352" t="n">
        <v>0.91</v>
      </c>
      <c r="W1352" t="n">
        <v>0.06</v>
      </c>
      <c r="X1352" t="n">
        <v>0.08</v>
      </c>
      <c r="Y1352" t="n">
        <v>1</v>
      </c>
      <c r="Z1352" t="n">
        <v>10</v>
      </c>
    </row>
    <row r="1353">
      <c r="A1353" t="n">
        <v>39</v>
      </c>
      <c r="B1353" t="n">
        <v>95</v>
      </c>
      <c r="C1353" t="inlineStr">
        <is>
          <t xml:space="preserve">CONCLUIDO	</t>
        </is>
      </c>
      <c r="D1353" t="n">
        <v>14.7384</v>
      </c>
      <c r="E1353" t="n">
        <v>6.78</v>
      </c>
      <c r="F1353" t="n">
        <v>4.13</v>
      </c>
      <c r="G1353" t="n">
        <v>49.56</v>
      </c>
      <c r="H1353" t="n">
        <v>0.95</v>
      </c>
      <c r="I1353" t="n">
        <v>5</v>
      </c>
      <c r="J1353" t="n">
        <v>200.71</v>
      </c>
      <c r="K1353" t="n">
        <v>53.44</v>
      </c>
      <c r="L1353" t="n">
        <v>10.75</v>
      </c>
      <c r="M1353" t="n">
        <v>3</v>
      </c>
      <c r="N1353" t="n">
        <v>41.52</v>
      </c>
      <c r="O1353" t="n">
        <v>24987.71</v>
      </c>
      <c r="P1353" t="n">
        <v>47.12</v>
      </c>
      <c r="Q1353" t="n">
        <v>203.57</v>
      </c>
      <c r="R1353" t="n">
        <v>16.88</v>
      </c>
      <c r="S1353" t="n">
        <v>13.05</v>
      </c>
      <c r="T1353" t="n">
        <v>1621.41</v>
      </c>
      <c r="U1353" t="n">
        <v>0.77</v>
      </c>
      <c r="V1353" t="n">
        <v>0.9</v>
      </c>
      <c r="W1353" t="n">
        <v>0.06</v>
      </c>
      <c r="X1353" t="n">
        <v>0.09</v>
      </c>
      <c r="Y1353" t="n">
        <v>1</v>
      </c>
      <c r="Z1353" t="n">
        <v>10</v>
      </c>
    </row>
    <row r="1354">
      <c r="A1354" t="n">
        <v>40</v>
      </c>
      <c r="B1354" t="n">
        <v>95</v>
      </c>
      <c r="C1354" t="inlineStr">
        <is>
          <t xml:space="preserve">CONCLUIDO	</t>
        </is>
      </c>
      <c r="D1354" t="n">
        <v>14.7523</v>
      </c>
      <c r="E1354" t="n">
        <v>6.78</v>
      </c>
      <c r="F1354" t="n">
        <v>4.12</v>
      </c>
      <c r="G1354" t="n">
        <v>49.49</v>
      </c>
      <c r="H1354" t="n">
        <v>0.97</v>
      </c>
      <c r="I1354" t="n">
        <v>5</v>
      </c>
      <c r="J1354" t="n">
        <v>201.1</v>
      </c>
      <c r="K1354" t="n">
        <v>53.44</v>
      </c>
      <c r="L1354" t="n">
        <v>11</v>
      </c>
      <c r="M1354" t="n">
        <v>3</v>
      </c>
      <c r="N1354" t="n">
        <v>41.66</v>
      </c>
      <c r="O1354" t="n">
        <v>25036.12</v>
      </c>
      <c r="P1354" t="n">
        <v>46.61</v>
      </c>
      <c r="Q1354" t="n">
        <v>203.56</v>
      </c>
      <c r="R1354" t="n">
        <v>16.64</v>
      </c>
      <c r="S1354" t="n">
        <v>13.05</v>
      </c>
      <c r="T1354" t="n">
        <v>1500.6</v>
      </c>
      <c r="U1354" t="n">
        <v>0.78</v>
      </c>
      <c r="V1354" t="n">
        <v>0.91</v>
      </c>
      <c r="W1354" t="n">
        <v>0.06</v>
      </c>
      <c r="X1354" t="n">
        <v>0.08</v>
      </c>
      <c r="Y1354" t="n">
        <v>1</v>
      </c>
      <c r="Z1354" t="n">
        <v>10</v>
      </c>
    </row>
    <row r="1355">
      <c r="A1355" t="n">
        <v>41</v>
      </c>
      <c r="B1355" t="n">
        <v>95</v>
      </c>
      <c r="C1355" t="inlineStr">
        <is>
          <t xml:space="preserve">CONCLUIDO	</t>
        </is>
      </c>
      <c r="D1355" t="n">
        <v>14.918</v>
      </c>
      <c r="E1355" t="n">
        <v>6.7</v>
      </c>
      <c r="F1355" t="n">
        <v>4.09</v>
      </c>
      <c r="G1355" t="n">
        <v>61.29</v>
      </c>
      <c r="H1355" t="n">
        <v>0.99</v>
      </c>
      <c r="I1355" t="n">
        <v>4</v>
      </c>
      <c r="J1355" t="n">
        <v>201.49</v>
      </c>
      <c r="K1355" t="n">
        <v>53.44</v>
      </c>
      <c r="L1355" t="n">
        <v>11.25</v>
      </c>
      <c r="M1355" t="n">
        <v>2</v>
      </c>
      <c r="N1355" t="n">
        <v>41.81</v>
      </c>
      <c r="O1355" t="n">
        <v>25084.58</v>
      </c>
      <c r="P1355" t="n">
        <v>45.97</v>
      </c>
      <c r="Q1355" t="n">
        <v>203.56</v>
      </c>
      <c r="R1355" t="n">
        <v>15.31</v>
      </c>
      <c r="S1355" t="n">
        <v>13.05</v>
      </c>
      <c r="T1355" t="n">
        <v>841.1900000000001</v>
      </c>
      <c r="U1355" t="n">
        <v>0.85</v>
      </c>
      <c r="V1355" t="n">
        <v>0.91</v>
      </c>
      <c r="W1355" t="n">
        <v>0.06</v>
      </c>
      <c r="X1355" t="n">
        <v>0.05</v>
      </c>
      <c r="Y1355" t="n">
        <v>1</v>
      </c>
      <c r="Z1355" t="n">
        <v>10</v>
      </c>
    </row>
    <row r="1356">
      <c r="A1356" t="n">
        <v>42</v>
      </c>
      <c r="B1356" t="n">
        <v>95</v>
      </c>
      <c r="C1356" t="inlineStr">
        <is>
          <t xml:space="preserve">CONCLUIDO	</t>
        </is>
      </c>
      <c r="D1356" t="n">
        <v>14.9155</v>
      </c>
      <c r="E1356" t="n">
        <v>6.7</v>
      </c>
      <c r="F1356" t="n">
        <v>4.09</v>
      </c>
      <c r="G1356" t="n">
        <v>61.3</v>
      </c>
      <c r="H1356" t="n">
        <v>1.01</v>
      </c>
      <c r="I1356" t="n">
        <v>4</v>
      </c>
      <c r="J1356" t="n">
        <v>201.88</v>
      </c>
      <c r="K1356" t="n">
        <v>53.44</v>
      </c>
      <c r="L1356" t="n">
        <v>11.5</v>
      </c>
      <c r="M1356" t="n">
        <v>2</v>
      </c>
      <c r="N1356" t="n">
        <v>41.95</v>
      </c>
      <c r="O1356" t="n">
        <v>25133.09</v>
      </c>
      <c r="P1356" t="n">
        <v>45.86</v>
      </c>
      <c r="Q1356" t="n">
        <v>203.56</v>
      </c>
      <c r="R1356" t="n">
        <v>15.48</v>
      </c>
      <c r="S1356" t="n">
        <v>13.05</v>
      </c>
      <c r="T1356" t="n">
        <v>922.9400000000001</v>
      </c>
      <c r="U1356" t="n">
        <v>0.84</v>
      </c>
      <c r="V1356" t="n">
        <v>0.91</v>
      </c>
      <c r="W1356" t="n">
        <v>0.06</v>
      </c>
      <c r="X1356" t="n">
        <v>0.05</v>
      </c>
      <c r="Y1356" t="n">
        <v>1</v>
      </c>
      <c r="Z1356" t="n">
        <v>10</v>
      </c>
    </row>
    <row r="1357">
      <c r="A1357" t="n">
        <v>43</v>
      </c>
      <c r="B1357" t="n">
        <v>95</v>
      </c>
      <c r="C1357" t="inlineStr">
        <is>
          <t xml:space="preserve">CONCLUIDO	</t>
        </is>
      </c>
      <c r="D1357" t="n">
        <v>14.8859</v>
      </c>
      <c r="E1357" t="n">
        <v>6.72</v>
      </c>
      <c r="F1357" t="n">
        <v>4.1</v>
      </c>
      <c r="G1357" t="n">
        <v>61.5</v>
      </c>
      <c r="H1357" t="n">
        <v>1.03</v>
      </c>
      <c r="I1357" t="n">
        <v>4</v>
      </c>
      <c r="J1357" t="n">
        <v>202.28</v>
      </c>
      <c r="K1357" t="n">
        <v>53.44</v>
      </c>
      <c r="L1357" t="n">
        <v>11.75</v>
      </c>
      <c r="M1357" t="n">
        <v>2</v>
      </c>
      <c r="N1357" t="n">
        <v>42.09</v>
      </c>
      <c r="O1357" t="n">
        <v>25181.64</v>
      </c>
      <c r="P1357" t="n">
        <v>45.91</v>
      </c>
      <c r="Q1357" t="n">
        <v>203.56</v>
      </c>
      <c r="R1357" t="n">
        <v>15.9</v>
      </c>
      <c r="S1357" t="n">
        <v>13.05</v>
      </c>
      <c r="T1357" t="n">
        <v>1136.02</v>
      </c>
      <c r="U1357" t="n">
        <v>0.82</v>
      </c>
      <c r="V1357" t="n">
        <v>0.91</v>
      </c>
      <c r="W1357" t="n">
        <v>0.06</v>
      </c>
      <c r="X1357" t="n">
        <v>0.06</v>
      </c>
      <c r="Y1357" t="n">
        <v>1</v>
      </c>
      <c r="Z1357" t="n">
        <v>10</v>
      </c>
    </row>
    <row r="1358">
      <c r="A1358" t="n">
        <v>44</v>
      </c>
      <c r="B1358" t="n">
        <v>95</v>
      </c>
      <c r="C1358" t="inlineStr">
        <is>
          <t xml:space="preserve">CONCLUIDO	</t>
        </is>
      </c>
      <c r="D1358" t="n">
        <v>14.8896</v>
      </c>
      <c r="E1358" t="n">
        <v>6.72</v>
      </c>
      <c r="F1358" t="n">
        <v>4.1</v>
      </c>
      <c r="G1358" t="n">
        <v>61.48</v>
      </c>
      <c r="H1358" t="n">
        <v>1.05</v>
      </c>
      <c r="I1358" t="n">
        <v>4</v>
      </c>
      <c r="J1358" t="n">
        <v>202.67</v>
      </c>
      <c r="K1358" t="n">
        <v>53.44</v>
      </c>
      <c r="L1358" t="n">
        <v>12</v>
      </c>
      <c r="M1358" t="n">
        <v>2</v>
      </c>
      <c r="N1358" t="n">
        <v>42.24</v>
      </c>
      <c r="O1358" t="n">
        <v>25230.25</v>
      </c>
      <c r="P1358" t="n">
        <v>45.67</v>
      </c>
      <c r="Q1358" t="n">
        <v>203.56</v>
      </c>
      <c r="R1358" t="n">
        <v>15.82</v>
      </c>
      <c r="S1358" t="n">
        <v>13.05</v>
      </c>
      <c r="T1358" t="n">
        <v>1097.32</v>
      </c>
      <c r="U1358" t="n">
        <v>0.82</v>
      </c>
      <c r="V1358" t="n">
        <v>0.91</v>
      </c>
      <c r="W1358" t="n">
        <v>0.06</v>
      </c>
      <c r="X1358" t="n">
        <v>0.06</v>
      </c>
      <c r="Y1358" t="n">
        <v>1</v>
      </c>
      <c r="Z1358" t="n">
        <v>10</v>
      </c>
    </row>
    <row r="1359">
      <c r="A1359" t="n">
        <v>45</v>
      </c>
      <c r="B1359" t="n">
        <v>95</v>
      </c>
      <c r="C1359" t="inlineStr">
        <is>
          <t xml:space="preserve">CONCLUIDO	</t>
        </is>
      </c>
      <c r="D1359" t="n">
        <v>14.8871</v>
      </c>
      <c r="E1359" t="n">
        <v>6.72</v>
      </c>
      <c r="F1359" t="n">
        <v>4.1</v>
      </c>
      <c r="G1359" t="n">
        <v>61.5</v>
      </c>
      <c r="H1359" t="n">
        <v>1.07</v>
      </c>
      <c r="I1359" t="n">
        <v>4</v>
      </c>
      <c r="J1359" t="n">
        <v>203.07</v>
      </c>
      <c r="K1359" t="n">
        <v>53.44</v>
      </c>
      <c r="L1359" t="n">
        <v>12.25</v>
      </c>
      <c r="M1359" t="n">
        <v>2</v>
      </c>
      <c r="N1359" t="n">
        <v>42.38</v>
      </c>
      <c r="O1359" t="n">
        <v>25279.03</v>
      </c>
      <c r="P1359" t="n">
        <v>45.5</v>
      </c>
      <c r="Q1359" t="n">
        <v>203.56</v>
      </c>
      <c r="R1359" t="n">
        <v>15.9</v>
      </c>
      <c r="S1359" t="n">
        <v>13.05</v>
      </c>
      <c r="T1359" t="n">
        <v>1134.31</v>
      </c>
      <c r="U1359" t="n">
        <v>0.82</v>
      </c>
      <c r="V1359" t="n">
        <v>0.91</v>
      </c>
      <c r="W1359" t="n">
        <v>0.06</v>
      </c>
      <c r="X1359" t="n">
        <v>0.06</v>
      </c>
      <c r="Y1359" t="n">
        <v>1</v>
      </c>
      <c r="Z1359" t="n">
        <v>10</v>
      </c>
    </row>
    <row r="1360">
      <c r="A1360" t="n">
        <v>46</v>
      </c>
      <c r="B1360" t="n">
        <v>95</v>
      </c>
      <c r="C1360" t="inlineStr">
        <is>
          <t xml:space="preserve">CONCLUIDO	</t>
        </is>
      </c>
      <c r="D1360" t="n">
        <v>14.892</v>
      </c>
      <c r="E1360" t="n">
        <v>6.72</v>
      </c>
      <c r="F1360" t="n">
        <v>4.1</v>
      </c>
      <c r="G1360" t="n">
        <v>61.46</v>
      </c>
      <c r="H1360" t="n">
        <v>1.09</v>
      </c>
      <c r="I1360" t="n">
        <v>4</v>
      </c>
      <c r="J1360" t="n">
        <v>203.46</v>
      </c>
      <c r="K1360" t="n">
        <v>53.44</v>
      </c>
      <c r="L1360" t="n">
        <v>12.5</v>
      </c>
      <c r="M1360" t="n">
        <v>2</v>
      </c>
      <c r="N1360" t="n">
        <v>42.53</v>
      </c>
      <c r="O1360" t="n">
        <v>25327.74</v>
      </c>
      <c r="P1360" t="n">
        <v>45.35</v>
      </c>
      <c r="Q1360" t="n">
        <v>203.56</v>
      </c>
      <c r="R1360" t="n">
        <v>15.76</v>
      </c>
      <c r="S1360" t="n">
        <v>13.05</v>
      </c>
      <c r="T1360" t="n">
        <v>1062.57</v>
      </c>
      <c r="U1360" t="n">
        <v>0.83</v>
      </c>
      <c r="V1360" t="n">
        <v>0.91</v>
      </c>
      <c r="W1360" t="n">
        <v>0.06</v>
      </c>
      <c r="X1360" t="n">
        <v>0.06</v>
      </c>
      <c r="Y1360" t="n">
        <v>1</v>
      </c>
      <c r="Z1360" t="n">
        <v>10</v>
      </c>
    </row>
    <row r="1361">
      <c r="A1361" t="n">
        <v>47</v>
      </c>
      <c r="B1361" t="n">
        <v>95</v>
      </c>
      <c r="C1361" t="inlineStr">
        <is>
          <t xml:space="preserve">CONCLUIDO	</t>
        </is>
      </c>
      <c r="D1361" t="n">
        <v>14.9149</v>
      </c>
      <c r="E1361" t="n">
        <v>6.7</v>
      </c>
      <c r="F1361" t="n">
        <v>4.09</v>
      </c>
      <c r="G1361" t="n">
        <v>61.31</v>
      </c>
      <c r="H1361" t="n">
        <v>1.11</v>
      </c>
      <c r="I1361" t="n">
        <v>4</v>
      </c>
      <c r="J1361" t="n">
        <v>203.86</v>
      </c>
      <c r="K1361" t="n">
        <v>53.44</v>
      </c>
      <c r="L1361" t="n">
        <v>12.75</v>
      </c>
      <c r="M1361" t="n">
        <v>2</v>
      </c>
      <c r="N1361" t="n">
        <v>42.67</v>
      </c>
      <c r="O1361" t="n">
        <v>25376.49</v>
      </c>
      <c r="P1361" t="n">
        <v>44.91</v>
      </c>
      <c r="Q1361" t="n">
        <v>203.56</v>
      </c>
      <c r="R1361" t="n">
        <v>15.47</v>
      </c>
      <c r="S1361" t="n">
        <v>13.05</v>
      </c>
      <c r="T1361" t="n">
        <v>919.33</v>
      </c>
      <c r="U1361" t="n">
        <v>0.84</v>
      </c>
      <c r="V1361" t="n">
        <v>0.91</v>
      </c>
      <c r="W1361" t="n">
        <v>0.06</v>
      </c>
      <c r="X1361" t="n">
        <v>0.05</v>
      </c>
      <c r="Y1361" t="n">
        <v>1</v>
      </c>
      <c r="Z1361" t="n">
        <v>10</v>
      </c>
    </row>
    <row r="1362">
      <c r="A1362" t="n">
        <v>48</v>
      </c>
      <c r="B1362" t="n">
        <v>95</v>
      </c>
      <c r="C1362" t="inlineStr">
        <is>
          <t xml:space="preserve">CONCLUIDO	</t>
        </is>
      </c>
      <c r="D1362" t="n">
        <v>14.8951</v>
      </c>
      <c r="E1362" t="n">
        <v>6.71</v>
      </c>
      <c r="F1362" t="n">
        <v>4.1</v>
      </c>
      <c r="G1362" t="n">
        <v>61.44</v>
      </c>
      <c r="H1362" t="n">
        <v>1.13</v>
      </c>
      <c r="I1362" t="n">
        <v>4</v>
      </c>
      <c r="J1362" t="n">
        <v>204.25</v>
      </c>
      <c r="K1362" t="n">
        <v>53.44</v>
      </c>
      <c r="L1362" t="n">
        <v>13</v>
      </c>
      <c r="M1362" t="n">
        <v>2</v>
      </c>
      <c r="N1362" t="n">
        <v>42.82</v>
      </c>
      <c r="O1362" t="n">
        <v>25425.3</v>
      </c>
      <c r="P1362" t="n">
        <v>44.87</v>
      </c>
      <c r="Q1362" t="n">
        <v>203.62</v>
      </c>
      <c r="R1362" t="n">
        <v>15.78</v>
      </c>
      <c r="S1362" t="n">
        <v>13.05</v>
      </c>
      <c r="T1362" t="n">
        <v>1073.86</v>
      </c>
      <c r="U1362" t="n">
        <v>0.83</v>
      </c>
      <c r="V1362" t="n">
        <v>0.91</v>
      </c>
      <c r="W1362" t="n">
        <v>0.06</v>
      </c>
      <c r="X1362" t="n">
        <v>0.06</v>
      </c>
      <c r="Y1362" t="n">
        <v>1</v>
      </c>
      <c r="Z1362" t="n">
        <v>10</v>
      </c>
    </row>
    <row r="1363">
      <c r="A1363" t="n">
        <v>49</v>
      </c>
      <c r="B1363" t="n">
        <v>95</v>
      </c>
      <c r="C1363" t="inlineStr">
        <is>
          <t xml:space="preserve">CONCLUIDO	</t>
        </is>
      </c>
      <c r="D1363" t="n">
        <v>14.8766</v>
      </c>
      <c r="E1363" t="n">
        <v>6.72</v>
      </c>
      <c r="F1363" t="n">
        <v>4.1</v>
      </c>
      <c r="G1363" t="n">
        <v>61.57</v>
      </c>
      <c r="H1363" t="n">
        <v>1.15</v>
      </c>
      <c r="I1363" t="n">
        <v>4</v>
      </c>
      <c r="J1363" t="n">
        <v>204.65</v>
      </c>
      <c r="K1363" t="n">
        <v>53.44</v>
      </c>
      <c r="L1363" t="n">
        <v>13.25</v>
      </c>
      <c r="M1363" t="n">
        <v>2</v>
      </c>
      <c r="N1363" t="n">
        <v>42.96</v>
      </c>
      <c r="O1363" t="n">
        <v>25474.16</v>
      </c>
      <c r="P1363" t="n">
        <v>44.78</v>
      </c>
      <c r="Q1363" t="n">
        <v>203.56</v>
      </c>
      <c r="R1363" t="n">
        <v>16.04</v>
      </c>
      <c r="S1363" t="n">
        <v>13.05</v>
      </c>
      <c r="T1363" t="n">
        <v>1207.45</v>
      </c>
      <c r="U1363" t="n">
        <v>0.8100000000000001</v>
      </c>
      <c r="V1363" t="n">
        <v>0.91</v>
      </c>
      <c r="W1363" t="n">
        <v>0.06</v>
      </c>
      <c r="X1363" t="n">
        <v>0.06</v>
      </c>
      <c r="Y1363" t="n">
        <v>1</v>
      </c>
      <c r="Z1363" t="n">
        <v>10</v>
      </c>
    </row>
    <row r="1364">
      <c r="A1364" t="n">
        <v>50</v>
      </c>
      <c r="B1364" t="n">
        <v>95</v>
      </c>
      <c r="C1364" t="inlineStr">
        <is>
          <t xml:space="preserve">CONCLUIDO	</t>
        </is>
      </c>
      <c r="D1364" t="n">
        <v>14.8803</v>
      </c>
      <c r="E1364" t="n">
        <v>6.72</v>
      </c>
      <c r="F1364" t="n">
        <v>4.1</v>
      </c>
      <c r="G1364" t="n">
        <v>61.54</v>
      </c>
      <c r="H1364" t="n">
        <v>1.17</v>
      </c>
      <c r="I1364" t="n">
        <v>4</v>
      </c>
      <c r="J1364" t="n">
        <v>205.05</v>
      </c>
      <c r="K1364" t="n">
        <v>53.44</v>
      </c>
      <c r="L1364" t="n">
        <v>13.5</v>
      </c>
      <c r="M1364" t="n">
        <v>2</v>
      </c>
      <c r="N1364" t="n">
        <v>43.11</v>
      </c>
      <c r="O1364" t="n">
        <v>25523.06</v>
      </c>
      <c r="P1364" t="n">
        <v>44.27</v>
      </c>
      <c r="Q1364" t="n">
        <v>203.56</v>
      </c>
      <c r="R1364" t="n">
        <v>15.99</v>
      </c>
      <c r="S1364" t="n">
        <v>13.05</v>
      </c>
      <c r="T1364" t="n">
        <v>1180.8</v>
      </c>
      <c r="U1364" t="n">
        <v>0.82</v>
      </c>
      <c r="V1364" t="n">
        <v>0.91</v>
      </c>
      <c r="W1364" t="n">
        <v>0.06</v>
      </c>
      <c r="X1364" t="n">
        <v>0.06</v>
      </c>
      <c r="Y1364" t="n">
        <v>1</v>
      </c>
      <c r="Z1364" t="n">
        <v>10</v>
      </c>
    </row>
    <row r="1365">
      <c r="A1365" t="n">
        <v>51</v>
      </c>
      <c r="B1365" t="n">
        <v>95</v>
      </c>
      <c r="C1365" t="inlineStr">
        <is>
          <t xml:space="preserve">CONCLUIDO	</t>
        </is>
      </c>
      <c r="D1365" t="n">
        <v>14.8791</v>
      </c>
      <c r="E1365" t="n">
        <v>6.72</v>
      </c>
      <c r="F1365" t="n">
        <v>4.1</v>
      </c>
      <c r="G1365" t="n">
        <v>61.55</v>
      </c>
      <c r="H1365" t="n">
        <v>1.19</v>
      </c>
      <c r="I1365" t="n">
        <v>4</v>
      </c>
      <c r="J1365" t="n">
        <v>205.44</v>
      </c>
      <c r="K1365" t="n">
        <v>53.44</v>
      </c>
      <c r="L1365" t="n">
        <v>13.75</v>
      </c>
      <c r="M1365" t="n">
        <v>2</v>
      </c>
      <c r="N1365" t="n">
        <v>43.26</v>
      </c>
      <c r="O1365" t="n">
        <v>25572.02</v>
      </c>
      <c r="P1365" t="n">
        <v>43.82</v>
      </c>
      <c r="Q1365" t="n">
        <v>203.56</v>
      </c>
      <c r="R1365" t="n">
        <v>16.01</v>
      </c>
      <c r="S1365" t="n">
        <v>13.05</v>
      </c>
      <c r="T1365" t="n">
        <v>1188.49</v>
      </c>
      <c r="U1365" t="n">
        <v>0.82</v>
      </c>
      <c r="V1365" t="n">
        <v>0.91</v>
      </c>
      <c r="W1365" t="n">
        <v>0.06</v>
      </c>
      <c r="X1365" t="n">
        <v>0.06</v>
      </c>
      <c r="Y1365" t="n">
        <v>1</v>
      </c>
      <c r="Z1365" t="n">
        <v>10</v>
      </c>
    </row>
    <row r="1366">
      <c r="A1366" t="n">
        <v>52</v>
      </c>
      <c r="B1366" t="n">
        <v>95</v>
      </c>
      <c r="C1366" t="inlineStr">
        <is>
          <t xml:space="preserve">CONCLUIDO	</t>
        </is>
      </c>
      <c r="D1366" t="n">
        <v>14.892</v>
      </c>
      <c r="E1366" t="n">
        <v>6.72</v>
      </c>
      <c r="F1366" t="n">
        <v>4.1</v>
      </c>
      <c r="G1366" t="n">
        <v>61.46</v>
      </c>
      <c r="H1366" t="n">
        <v>1.21</v>
      </c>
      <c r="I1366" t="n">
        <v>4</v>
      </c>
      <c r="J1366" t="n">
        <v>205.84</v>
      </c>
      <c r="K1366" t="n">
        <v>53.44</v>
      </c>
      <c r="L1366" t="n">
        <v>14</v>
      </c>
      <c r="M1366" t="n">
        <v>1</v>
      </c>
      <c r="N1366" t="n">
        <v>43.4</v>
      </c>
      <c r="O1366" t="n">
        <v>25621.03</v>
      </c>
      <c r="P1366" t="n">
        <v>43.37</v>
      </c>
      <c r="Q1366" t="n">
        <v>203.56</v>
      </c>
      <c r="R1366" t="n">
        <v>15.71</v>
      </c>
      <c r="S1366" t="n">
        <v>13.05</v>
      </c>
      <c r="T1366" t="n">
        <v>1040.49</v>
      </c>
      <c r="U1366" t="n">
        <v>0.83</v>
      </c>
      <c r="V1366" t="n">
        <v>0.91</v>
      </c>
      <c r="W1366" t="n">
        <v>0.06</v>
      </c>
      <c r="X1366" t="n">
        <v>0.06</v>
      </c>
      <c r="Y1366" t="n">
        <v>1</v>
      </c>
      <c r="Z1366" t="n">
        <v>10</v>
      </c>
    </row>
    <row r="1367">
      <c r="A1367" t="n">
        <v>53</v>
      </c>
      <c r="B1367" t="n">
        <v>95</v>
      </c>
      <c r="C1367" t="inlineStr">
        <is>
          <t xml:space="preserve">CONCLUIDO	</t>
        </is>
      </c>
      <c r="D1367" t="n">
        <v>14.892</v>
      </c>
      <c r="E1367" t="n">
        <v>6.72</v>
      </c>
      <c r="F1367" t="n">
        <v>4.1</v>
      </c>
      <c r="G1367" t="n">
        <v>61.46</v>
      </c>
      <c r="H1367" t="n">
        <v>1.23</v>
      </c>
      <c r="I1367" t="n">
        <v>4</v>
      </c>
      <c r="J1367" t="n">
        <v>206.24</v>
      </c>
      <c r="K1367" t="n">
        <v>53.44</v>
      </c>
      <c r="L1367" t="n">
        <v>14.25</v>
      </c>
      <c r="M1367" t="n">
        <v>0</v>
      </c>
      <c r="N1367" t="n">
        <v>43.55</v>
      </c>
      <c r="O1367" t="n">
        <v>25670.09</v>
      </c>
      <c r="P1367" t="n">
        <v>43.29</v>
      </c>
      <c r="Q1367" t="n">
        <v>203.56</v>
      </c>
      <c r="R1367" t="n">
        <v>15.65</v>
      </c>
      <c r="S1367" t="n">
        <v>13.05</v>
      </c>
      <c r="T1367" t="n">
        <v>1011.28</v>
      </c>
      <c r="U1367" t="n">
        <v>0.83</v>
      </c>
      <c r="V1367" t="n">
        <v>0.91</v>
      </c>
      <c r="W1367" t="n">
        <v>0.06</v>
      </c>
      <c r="X1367" t="n">
        <v>0.06</v>
      </c>
      <c r="Y1367" t="n">
        <v>1</v>
      </c>
      <c r="Z1367" t="n">
        <v>10</v>
      </c>
    </row>
    <row r="1368">
      <c r="A1368" t="n">
        <v>0</v>
      </c>
      <c r="B1368" t="n">
        <v>55</v>
      </c>
      <c r="C1368" t="inlineStr">
        <is>
          <t xml:space="preserve">CONCLUIDO	</t>
        </is>
      </c>
      <c r="D1368" t="n">
        <v>13.1565</v>
      </c>
      <c r="E1368" t="n">
        <v>7.6</v>
      </c>
      <c r="F1368" t="n">
        <v>4.7</v>
      </c>
      <c r="G1368" t="n">
        <v>8.300000000000001</v>
      </c>
      <c r="H1368" t="n">
        <v>0.15</v>
      </c>
      <c r="I1368" t="n">
        <v>34</v>
      </c>
      <c r="J1368" t="n">
        <v>116.05</v>
      </c>
      <c r="K1368" t="n">
        <v>43.4</v>
      </c>
      <c r="L1368" t="n">
        <v>1</v>
      </c>
      <c r="M1368" t="n">
        <v>32</v>
      </c>
      <c r="N1368" t="n">
        <v>16.65</v>
      </c>
      <c r="O1368" t="n">
        <v>14546.17</v>
      </c>
      <c r="P1368" t="n">
        <v>45.68</v>
      </c>
      <c r="Q1368" t="n">
        <v>203.58</v>
      </c>
      <c r="R1368" t="n">
        <v>34.77</v>
      </c>
      <c r="S1368" t="n">
        <v>13.05</v>
      </c>
      <c r="T1368" t="n">
        <v>10418.32</v>
      </c>
      <c r="U1368" t="n">
        <v>0.38</v>
      </c>
      <c r="V1368" t="n">
        <v>0.79</v>
      </c>
      <c r="W1368" t="n">
        <v>0.11</v>
      </c>
      <c r="X1368" t="n">
        <v>0.66</v>
      </c>
      <c r="Y1368" t="n">
        <v>1</v>
      </c>
      <c r="Z1368" t="n">
        <v>10</v>
      </c>
    </row>
    <row r="1369">
      <c r="A1369" t="n">
        <v>1</v>
      </c>
      <c r="B1369" t="n">
        <v>55</v>
      </c>
      <c r="C1369" t="inlineStr">
        <is>
          <t xml:space="preserve">CONCLUIDO	</t>
        </is>
      </c>
      <c r="D1369" t="n">
        <v>13.7117</v>
      </c>
      <c r="E1369" t="n">
        <v>7.29</v>
      </c>
      <c r="F1369" t="n">
        <v>4.56</v>
      </c>
      <c r="G1369" t="n">
        <v>10.14</v>
      </c>
      <c r="H1369" t="n">
        <v>0.19</v>
      </c>
      <c r="I1369" t="n">
        <v>27</v>
      </c>
      <c r="J1369" t="n">
        <v>116.37</v>
      </c>
      <c r="K1369" t="n">
        <v>43.4</v>
      </c>
      <c r="L1369" t="n">
        <v>1.25</v>
      </c>
      <c r="M1369" t="n">
        <v>25</v>
      </c>
      <c r="N1369" t="n">
        <v>16.72</v>
      </c>
      <c r="O1369" t="n">
        <v>14585.96</v>
      </c>
      <c r="P1369" t="n">
        <v>43.95</v>
      </c>
      <c r="Q1369" t="n">
        <v>203.59</v>
      </c>
      <c r="R1369" t="n">
        <v>30.36</v>
      </c>
      <c r="S1369" t="n">
        <v>13.05</v>
      </c>
      <c r="T1369" t="n">
        <v>8251.82</v>
      </c>
      <c r="U1369" t="n">
        <v>0.43</v>
      </c>
      <c r="V1369" t="n">
        <v>0.82</v>
      </c>
      <c r="W1369" t="n">
        <v>0.1</v>
      </c>
      <c r="X1369" t="n">
        <v>0.52</v>
      </c>
      <c r="Y1369" t="n">
        <v>1</v>
      </c>
      <c r="Z1369" t="n">
        <v>10</v>
      </c>
    </row>
    <row r="1370">
      <c r="A1370" t="n">
        <v>2</v>
      </c>
      <c r="B1370" t="n">
        <v>55</v>
      </c>
      <c r="C1370" t="inlineStr">
        <is>
          <t xml:space="preserve">CONCLUIDO	</t>
        </is>
      </c>
      <c r="D1370" t="n">
        <v>14.1521</v>
      </c>
      <c r="E1370" t="n">
        <v>7.07</v>
      </c>
      <c r="F1370" t="n">
        <v>4.46</v>
      </c>
      <c r="G1370" t="n">
        <v>12.15</v>
      </c>
      <c r="H1370" t="n">
        <v>0.23</v>
      </c>
      <c r="I1370" t="n">
        <v>22</v>
      </c>
      <c r="J1370" t="n">
        <v>116.69</v>
      </c>
      <c r="K1370" t="n">
        <v>43.4</v>
      </c>
      <c r="L1370" t="n">
        <v>1.5</v>
      </c>
      <c r="M1370" t="n">
        <v>20</v>
      </c>
      <c r="N1370" t="n">
        <v>16.79</v>
      </c>
      <c r="O1370" t="n">
        <v>14625.77</v>
      </c>
      <c r="P1370" t="n">
        <v>42.56</v>
      </c>
      <c r="Q1370" t="n">
        <v>203.56</v>
      </c>
      <c r="R1370" t="n">
        <v>26.89</v>
      </c>
      <c r="S1370" t="n">
        <v>13.05</v>
      </c>
      <c r="T1370" t="n">
        <v>6539.39</v>
      </c>
      <c r="U1370" t="n">
        <v>0.49</v>
      </c>
      <c r="V1370" t="n">
        <v>0.84</v>
      </c>
      <c r="W1370" t="n">
        <v>0.09</v>
      </c>
      <c r="X1370" t="n">
        <v>0.42</v>
      </c>
      <c r="Y1370" t="n">
        <v>1</v>
      </c>
      <c r="Z1370" t="n">
        <v>10</v>
      </c>
    </row>
    <row r="1371">
      <c r="A1371" t="n">
        <v>3</v>
      </c>
      <c r="B1371" t="n">
        <v>55</v>
      </c>
      <c r="C1371" t="inlineStr">
        <is>
          <t xml:space="preserve">CONCLUIDO	</t>
        </is>
      </c>
      <c r="D1371" t="n">
        <v>14.559</v>
      </c>
      <c r="E1371" t="n">
        <v>6.87</v>
      </c>
      <c r="F1371" t="n">
        <v>4.35</v>
      </c>
      <c r="G1371" t="n">
        <v>14.51</v>
      </c>
      <c r="H1371" t="n">
        <v>0.26</v>
      </c>
      <c r="I1371" t="n">
        <v>18</v>
      </c>
      <c r="J1371" t="n">
        <v>117.01</v>
      </c>
      <c r="K1371" t="n">
        <v>43.4</v>
      </c>
      <c r="L1371" t="n">
        <v>1.75</v>
      </c>
      <c r="M1371" t="n">
        <v>16</v>
      </c>
      <c r="N1371" t="n">
        <v>16.86</v>
      </c>
      <c r="O1371" t="n">
        <v>14665.62</v>
      </c>
      <c r="P1371" t="n">
        <v>41.15</v>
      </c>
      <c r="Q1371" t="n">
        <v>203.57</v>
      </c>
      <c r="R1371" t="n">
        <v>24.02</v>
      </c>
      <c r="S1371" t="n">
        <v>13.05</v>
      </c>
      <c r="T1371" t="n">
        <v>5127.06</v>
      </c>
      <c r="U1371" t="n">
        <v>0.54</v>
      </c>
      <c r="V1371" t="n">
        <v>0.86</v>
      </c>
      <c r="W1371" t="n">
        <v>0.07000000000000001</v>
      </c>
      <c r="X1371" t="n">
        <v>0.31</v>
      </c>
      <c r="Y1371" t="n">
        <v>1</v>
      </c>
      <c r="Z1371" t="n">
        <v>10</v>
      </c>
    </row>
    <row r="1372">
      <c r="A1372" t="n">
        <v>4</v>
      </c>
      <c r="B1372" t="n">
        <v>55</v>
      </c>
      <c r="C1372" t="inlineStr">
        <is>
          <t xml:space="preserve">CONCLUIDO	</t>
        </is>
      </c>
      <c r="D1372" t="n">
        <v>14.6711</v>
      </c>
      <c r="E1372" t="n">
        <v>6.82</v>
      </c>
      <c r="F1372" t="n">
        <v>4.35</v>
      </c>
      <c r="G1372" t="n">
        <v>16.31</v>
      </c>
      <c r="H1372" t="n">
        <v>0.3</v>
      </c>
      <c r="I1372" t="n">
        <v>16</v>
      </c>
      <c r="J1372" t="n">
        <v>117.34</v>
      </c>
      <c r="K1372" t="n">
        <v>43.4</v>
      </c>
      <c r="L1372" t="n">
        <v>2</v>
      </c>
      <c r="M1372" t="n">
        <v>14</v>
      </c>
      <c r="N1372" t="n">
        <v>16.94</v>
      </c>
      <c r="O1372" t="n">
        <v>14705.49</v>
      </c>
      <c r="P1372" t="n">
        <v>40.75</v>
      </c>
      <c r="Q1372" t="n">
        <v>203.57</v>
      </c>
      <c r="R1372" t="n">
        <v>23.68</v>
      </c>
      <c r="S1372" t="n">
        <v>13.05</v>
      </c>
      <c r="T1372" t="n">
        <v>4966.64</v>
      </c>
      <c r="U1372" t="n">
        <v>0.55</v>
      </c>
      <c r="V1372" t="n">
        <v>0.86</v>
      </c>
      <c r="W1372" t="n">
        <v>0.08</v>
      </c>
      <c r="X1372" t="n">
        <v>0.31</v>
      </c>
      <c r="Y1372" t="n">
        <v>1</v>
      </c>
      <c r="Z1372" t="n">
        <v>10</v>
      </c>
    </row>
    <row r="1373">
      <c r="A1373" t="n">
        <v>5</v>
      </c>
      <c r="B1373" t="n">
        <v>55</v>
      </c>
      <c r="C1373" t="inlineStr">
        <is>
          <t xml:space="preserve">CONCLUIDO	</t>
        </is>
      </c>
      <c r="D1373" t="n">
        <v>14.8754</v>
      </c>
      <c r="E1373" t="n">
        <v>6.72</v>
      </c>
      <c r="F1373" t="n">
        <v>4.3</v>
      </c>
      <c r="G1373" t="n">
        <v>18.45</v>
      </c>
      <c r="H1373" t="n">
        <v>0.34</v>
      </c>
      <c r="I1373" t="n">
        <v>14</v>
      </c>
      <c r="J1373" t="n">
        <v>117.66</v>
      </c>
      <c r="K1373" t="n">
        <v>43.4</v>
      </c>
      <c r="L1373" t="n">
        <v>2.25</v>
      </c>
      <c r="M1373" t="n">
        <v>12</v>
      </c>
      <c r="N1373" t="n">
        <v>17.01</v>
      </c>
      <c r="O1373" t="n">
        <v>14745.39</v>
      </c>
      <c r="P1373" t="n">
        <v>39.95</v>
      </c>
      <c r="Q1373" t="n">
        <v>203.56</v>
      </c>
      <c r="R1373" t="n">
        <v>22.34</v>
      </c>
      <c r="S1373" t="n">
        <v>13.05</v>
      </c>
      <c r="T1373" t="n">
        <v>4303.65</v>
      </c>
      <c r="U1373" t="n">
        <v>0.58</v>
      </c>
      <c r="V1373" t="n">
        <v>0.87</v>
      </c>
      <c r="W1373" t="n">
        <v>0.07000000000000001</v>
      </c>
      <c r="X1373" t="n">
        <v>0.26</v>
      </c>
      <c r="Y1373" t="n">
        <v>1</v>
      </c>
      <c r="Z1373" t="n">
        <v>10</v>
      </c>
    </row>
    <row r="1374">
      <c r="A1374" t="n">
        <v>6</v>
      </c>
      <c r="B1374" t="n">
        <v>55</v>
      </c>
      <c r="C1374" t="inlineStr">
        <is>
          <t xml:space="preserve">CONCLUIDO	</t>
        </is>
      </c>
      <c r="D1374" t="n">
        <v>14.9732</v>
      </c>
      <c r="E1374" t="n">
        <v>6.68</v>
      </c>
      <c r="F1374" t="n">
        <v>4.28</v>
      </c>
      <c r="G1374" t="n">
        <v>19.77</v>
      </c>
      <c r="H1374" t="n">
        <v>0.37</v>
      </c>
      <c r="I1374" t="n">
        <v>13</v>
      </c>
      <c r="J1374" t="n">
        <v>117.98</v>
      </c>
      <c r="K1374" t="n">
        <v>43.4</v>
      </c>
      <c r="L1374" t="n">
        <v>2.5</v>
      </c>
      <c r="M1374" t="n">
        <v>11</v>
      </c>
      <c r="N1374" t="n">
        <v>17.08</v>
      </c>
      <c r="O1374" t="n">
        <v>14785.31</v>
      </c>
      <c r="P1374" t="n">
        <v>39.43</v>
      </c>
      <c r="Q1374" t="n">
        <v>203.58</v>
      </c>
      <c r="R1374" t="n">
        <v>21.56</v>
      </c>
      <c r="S1374" t="n">
        <v>13.05</v>
      </c>
      <c r="T1374" t="n">
        <v>3921.47</v>
      </c>
      <c r="U1374" t="n">
        <v>0.61</v>
      </c>
      <c r="V1374" t="n">
        <v>0.87</v>
      </c>
      <c r="W1374" t="n">
        <v>0.08</v>
      </c>
      <c r="X1374" t="n">
        <v>0.24</v>
      </c>
      <c r="Y1374" t="n">
        <v>1</v>
      </c>
      <c r="Z1374" t="n">
        <v>10</v>
      </c>
    </row>
    <row r="1375">
      <c r="A1375" t="n">
        <v>7</v>
      </c>
      <c r="B1375" t="n">
        <v>55</v>
      </c>
      <c r="C1375" t="inlineStr">
        <is>
          <t xml:space="preserve">CONCLUIDO	</t>
        </is>
      </c>
      <c r="D1375" t="n">
        <v>15.0722</v>
      </c>
      <c r="E1375" t="n">
        <v>6.63</v>
      </c>
      <c r="F1375" t="n">
        <v>4.26</v>
      </c>
      <c r="G1375" t="n">
        <v>21.32</v>
      </c>
      <c r="H1375" t="n">
        <v>0.41</v>
      </c>
      <c r="I1375" t="n">
        <v>12</v>
      </c>
      <c r="J1375" t="n">
        <v>118.31</v>
      </c>
      <c r="K1375" t="n">
        <v>43.4</v>
      </c>
      <c r="L1375" t="n">
        <v>2.75</v>
      </c>
      <c r="M1375" t="n">
        <v>10</v>
      </c>
      <c r="N1375" t="n">
        <v>17.16</v>
      </c>
      <c r="O1375" t="n">
        <v>14825.26</v>
      </c>
      <c r="P1375" t="n">
        <v>38.87</v>
      </c>
      <c r="Q1375" t="n">
        <v>203.56</v>
      </c>
      <c r="R1375" t="n">
        <v>20.98</v>
      </c>
      <c r="S1375" t="n">
        <v>13.05</v>
      </c>
      <c r="T1375" t="n">
        <v>3633.97</v>
      </c>
      <c r="U1375" t="n">
        <v>0.62</v>
      </c>
      <c r="V1375" t="n">
        <v>0.88</v>
      </c>
      <c r="W1375" t="n">
        <v>0.07000000000000001</v>
      </c>
      <c r="X1375" t="n">
        <v>0.22</v>
      </c>
      <c r="Y1375" t="n">
        <v>1</v>
      </c>
      <c r="Z1375" t="n">
        <v>10</v>
      </c>
    </row>
    <row r="1376">
      <c r="A1376" t="n">
        <v>8</v>
      </c>
      <c r="B1376" t="n">
        <v>55</v>
      </c>
      <c r="C1376" t="inlineStr">
        <is>
          <t xml:space="preserve">CONCLUIDO	</t>
        </is>
      </c>
      <c r="D1376" t="n">
        <v>15.1969</v>
      </c>
      <c r="E1376" t="n">
        <v>6.58</v>
      </c>
      <c r="F1376" t="n">
        <v>4.23</v>
      </c>
      <c r="G1376" t="n">
        <v>23.09</v>
      </c>
      <c r="H1376" t="n">
        <v>0.45</v>
      </c>
      <c r="I1376" t="n">
        <v>11</v>
      </c>
      <c r="J1376" t="n">
        <v>118.63</v>
      </c>
      <c r="K1376" t="n">
        <v>43.4</v>
      </c>
      <c r="L1376" t="n">
        <v>3</v>
      </c>
      <c r="M1376" t="n">
        <v>9</v>
      </c>
      <c r="N1376" t="n">
        <v>17.23</v>
      </c>
      <c r="O1376" t="n">
        <v>14865.24</v>
      </c>
      <c r="P1376" t="n">
        <v>38.32</v>
      </c>
      <c r="Q1376" t="n">
        <v>203.56</v>
      </c>
      <c r="R1376" t="n">
        <v>19.91</v>
      </c>
      <c r="S1376" t="n">
        <v>13.05</v>
      </c>
      <c r="T1376" t="n">
        <v>3106.61</v>
      </c>
      <c r="U1376" t="n">
        <v>0.66</v>
      </c>
      <c r="V1376" t="n">
        <v>0.88</v>
      </c>
      <c r="W1376" t="n">
        <v>0.07000000000000001</v>
      </c>
      <c r="X1376" t="n">
        <v>0.19</v>
      </c>
      <c r="Y1376" t="n">
        <v>1</v>
      </c>
      <c r="Z1376" t="n">
        <v>10</v>
      </c>
    </row>
    <row r="1377">
      <c r="A1377" t="n">
        <v>9</v>
      </c>
      <c r="B1377" t="n">
        <v>55</v>
      </c>
      <c r="C1377" t="inlineStr">
        <is>
          <t xml:space="preserve">CONCLUIDO	</t>
        </is>
      </c>
      <c r="D1377" t="n">
        <v>15.2497</v>
      </c>
      <c r="E1377" t="n">
        <v>6.56</v>
      </c>
      <c r="F1377" t="n">
        <v>4.23</v>
      </c>
      <c r="G1377" t="n">
        <v>25.41</v>
      </c>
      <c r="H1377" t="n">
        <v>0.48</v>
      </c>
      <c r="I1377" t="n">
        <v>10</v>
      </c>
      <c r="J1377" t="n">
        <v>118.96</v>
      </c>
      <c r="K1377" t="n">
        <v>43.4</v>
      </c>
      <c r="L1377" t="n">
        <v>3.25</v>
      </c>
      <c r="M1377" t="n">
        <v>8</v>
      </c>
      <c r="N1377" t="n">
        <v>17.31</v>
      </c>
      <c r="O1377" t="n">
        <v>14905.25</v>
      </c>
      <c r="P1377" t="n">
        <v>37.91</v>
      </c>
      <c r="Q1377" t="n">
        <v>203.62</v>
      </c>
      <c r="R1377" t="n">
        <v>20.3</v>
      </c>
      <c r="S1377" t="n">
        <v>13.05</v>
      </c>
      <c r="T1377" t="n">
        <v>3304.22</v>
      </c>
      <c r="U1377" t="n">
        <v>0.64</v>
      </c>
      <c r="V1377" t="n">
        <v>0.88</v>
      </c>
      <c r="W1377" t="n">
        <v>0.06</v>
      </c>
      <c r="X1377" t="n">
        <v>0.19</v>
      </c>
      <c r="Y1377" t="n">
        <v>1</v>
      </c>
      <c r="Z1377" t="n">
        <v>10</v>
      </c>
    </row>
    <row r="1378">
      <c r="A1378" t="n">
        <v>10</v>
      </c>
      <c r="B1378" t="n">
        <v>55</v>
      </c>
      <c r="C1378" t="inlineStr">
        <is>
          <t xml:space="preserve">CONCLUIDO	</t>
        </is>
      </c>
      <c r="D1378" t="n">
        <v>15.3597</v>
      </c>
      <c r="E1378" t="n">
        <v>6.51</v>
      </c>
      <c r="F1378" t="n">
        <v>4.21</v>
      </c>
      <c r="G1378" t="n">
        <v>28.08</v>
      </c>
      <c r="H1378" t="n">
        <v>0.52</v>
      </c>
      <c r="I1378" t="n">
        <v>9</v>
      </c>
      <c r="J1378" t="n">
        <v>119.28</v>
      </c>
      <c r="K1378" t="n">
        <v>43.4</v>
      </c>
      <c r="L1378" t="n">
        <v>3.5</v>
      </c>
      <c r="M1378" t="n">
        <v>7</v>
      </c>
      <c r="N1378" t="n">
        <v>17.38</v>
      </c>
      <c r="O1378" t="n">
        <v>14945.29</v>
      </c>
      <c r="P1378" t="n">
        <v>37.44</v>
      </c>
      <c r="Q1378" t="n">
        <v>203.58</v>
      </c>
      <c r="R1378" t="n">
        <v>19.45</v>
      </c>
      <c r="S1378" t="n">
        <v>13.05</v>
      </c>
      <c r="T1378" t="n">
        <v>2882.57</v>
      </c>
      <c r="U1378" t="n">
        <v>0.67</v>
      </c>
      <c r="V1378" t="n">
        <v>0.89</v>
      </c>
      <c r="W1378" t="n">
        <v>0.07000000000000001</v>
      </c>
      <c r="X1378" t="n">
        <v>0.17</v>
      </c>
      <c r="Y1378" t="n">
        <v>1</v>
      </c>
      <c r="Z1378" t="n">
        <v>10</v>
      </c>
    </row>
    <row r="1379">
      <c r="A1379" t="n">
        <v>11</v>
      </c>
      <c r="B1379" t="n">
        <v>55</v>
      </c>
      <c r="C1379" t="inlineStr">
        <is>
          <t xml:space="preserve">CONCLUIDO	</t>
        </is>
      </c>
      <c r="D1379" t="n">
        <v>15.4885</v>
      </c>
      <c r="E1379" t="n">
        <v>6.46</v>
      </c>
      <c r="F1379" t="n">
        <v>4.18</v>
      </c>
      <c r="G1379" t="n">
        <v>31.36</v>
      </c>
      <c r="H1379" t="n">
        <v>0.55</v>
      </c>
      <c r="I1379" t="n">
        <v>8</v>
      </c>
      <c r="J1379" t="n">
        <v>119.61</v>
      </c>
      <c r="K1379" t="n">
        <v>43.4</v>
      </c>
      <c r="L1379" t="n">
        <v>3.75</v>
      </c>
      <c r="M1379" t="n">
        <v>6</v>
      </c>
      <c r="N1379" t="n">
        <v>17.46</v>
      </c>
      <c r="O1379" t="n">
        <v>14985.35</v>
      </c>
      <c r="P1379" t="n">
        <v>36.59</v>
      </c>
      <c r="Q1379" t="n">
        <v>203.56</v>
      </c>
      <c r="R1379" t="n">
        <v>18.41</v>
      </c>
      <c r="S1379" t="n">
        <v>13.05</v>
      </c>
      <c r="T1379" t="n">
        <v>2370.1</v>
      </c>
      <c r="U1379" t="n">
        <v>0.71</v>
      </c>
      <c r="V1379" t="n">
        <v>0.89</v>
      </c>
      <c r="W1379" t="n">
        <v>0.07000000000000001</v>
      </c>
      <c r="X1379" t="n">
        <v>0.14</v>
      </c>
      <c r="Y1379" t="n">
        <v>1</v>
      </c>
      <c r="Z1379" t="n">
        <v>10</v>
      </c>
    </row>
    <row r="1380">
      <c r="A1380" t="n">
        <v>12</v>
      </c>
      <c r="B1380" t="n">
        <v>55</v>
      </c>
      <c r="C1380" t="inlineStr">
        <is>
          <t xml:space="preserve">CONCLUIDO	</t>
        </is>
      </c>
      <c r="D1380" t="n">
        <v>15.5005</v>
      </c>
      <c r="E1380" t="n">
        <v>6.45</v>
      </c>
      <c r="F1380" t="n">
        <v>4.18</v>
      </c>
      <c r="G1380" t="n">
        <v>31.32</v>
      </c>
      <c r="H1380" t="n">
        <v>0.59</v>
      </c>
      <c r="I1380" t="n">
        <v>8</v>
      </c>
      <c r="J1380" t="n">
        <v>119.93</v>
      </c>
      <c r="K1380" t="n">
        <v>43.4</v>
      </c>
      <c r="L1380" t="n">
        <v>4</v>
      </c>
      <c r="M1380" t="n">
        <v>6</v>
      </c>
      <c r="N1380" t="n">
        <v>17.53</v>
      </c>
      <c r="O1380" t="n">
        <v>15025.44</v>
      </c>
      <c r="P1380" t="n">
        <v>36.18</v>
      </c>
      <c r="Q1380" t="n">
        <v>203.56</v>
      </c>
      <c r="R1380" t="n">
        <v>18.24</v>
      </c>
      <c r="S1380" t="n">
        <v>13.05</v>
      </c>
      <c r="T1380" t="n">
        <v>2283.25</v>
      </c>
      <c r="U1380" t="n">
        <v>0.72</v>
      </c>
      <c r="V1380" t="n">
        <v>0.89</v>
      </c>
      <c r="W1380" t="n">
        <v>0.07000000000000001</v>
      </c>
      <c r="X1380" t="n">
        <v>0.14</v>
      </c>
      <c r="Y1380" t="n">
        <v>1</v>
      </c>
      <c r="Z1380" t="n">
        <v>10</v>
      </c>
    </row>
    <row r="1381">
      <c r="A1381" t="n">
        <v>13</v>
      </c>
      <c r="B1381" t="n">
        <v>55</v>
      </c>
      <c r="C1381" t="inlineStr">
        <is>
          <t xml:space="preserve">CONCLUIDO	</t>
        </is>
      </c>
      <c r="D1381" t="n">
        <v>15.6304</v>
      </c>
      <c r="E1381" t="n">
        <v>6.4</v>
      </c>
      <c r="F1381" t="n">
        <v>4.15</v>
      </c>
      <c r="G1381" t="n">
        <v>35.54</v>
      </c>
      <c r="H1381" t="n">
        <v>0.62</v>
      </c>
      <c r="I1381" t="n">
        <v>7</v>
      </c>
      <c r="J1381" t="n">
        <v>120.26</v>
      </c>
      <c r="K1381" t="n">
        <v>43.4</v>
      </c>
      <c r="L1381" t="n">
        <v>4.25</v>
      </c>
      <c r="M1381" t="n">
        <v>5</v>
      </c>
      <c r="N1381" t="n">
        <v>17.61</v>
      </c>
      <c r="O1381" t="n">
        <v>15065.56</v>
      </c>
      <c r="P1381" t="n">
        <v>35.35</v>
      </c>
      <c r="Q1381" t="n">
        <v>203.57</v>
      </c>
      <c r="R1381" t="n">
        <v>17.2</v>
      </c>
      <c r="S1381" t="n">
        <v>13.05</v>
      </c>
      <c r="T1381" t="n">
        <v>1767.77</v>
      </c>
      <c r="U1381" t="n">
        <v>0.76</v>
      </c>
      <c r="V1381" t="n">
        <v>0.9</v>
      </c>
      <c r="W1381" t="n">
        <v>0.07000000000000001</v>
      </c>
      <c r="X1381" t="n">
        <v>0.11</v>
      </c>
      <c r="Y1381" t="n">
        <v>1</v>
      </c>
      <c r="Z1381" t="n">
        <v>10</v>
      </c>
    </row>
    <row r="1382">
      <c r="A1382" t="n">
        <v>14</v>
      </c>
      <c r="B1382" t="n">
        <v>55</v>
      </c>
      <c r="C1382" t="inlineStr">
        <is>
          <t xml:space="preserve">CONCLUIDO	</t>
        </is>
      </c>
      <c r="D1382" t="n">
        <v>15.5871</v>
      </c>
      <c r="E1382" t="n">
        <v>6.42</v>
      </c>
      <c r="F1382" t="n">
        <v>4.16</v>
      </c>
      <c r="G1382" t="n">
        <v>35.69</v>
      </c>
      <c r="H1382" t="n">
        <v>0.66</v>
      </c>
      <c r="I1382" t="n">
        <v>7</v>
      </c>
      <c r="J1382" t="n">
        <v>120.58</v>
      </c>
      <c r="K1382" t="n">
        <v>43.4</v>
      </c>
      <c r="L1382" t="n">
        <v>4.5</v>
      </c>
      <c r="M1382" t="n">
        <v>5</v>
      </c>
      <c r="N1382" t="n">
        <v>17.68</v>
      </c>
      <c r="O1382" t="n">
        <v>15105.7</v>
      </c>
      <c r="P1382" t="n">
        <v>35.26</v>
      </c>
      <c r="Q1382" t="n">
        <v>203.57</v>
      </c>
      <c r="R1382" t="n">
        <v>18</v>
      </c>
      <c r="S1382" t="n">
        <v>13.05</v>
      </c>
      <c r="T1382" t="n">
        <v>2172.21</v>
      </c>
      <c r="U1382" t="n">
        <v>0.72</v>
      </c>
      <c r="V1382" t="n">
        <v>0.9</v>
      </c>
      <c r="W1382" t="n">
        <v>0.06</v>
      </c>
      <c r="X1382" t="n">
        <v>0.12</v>
      </c>
      <c r="Y1382" t="n">
        <v>1</v>
      </c>
      <c r="Z1382" t="n">
        <v>10</v>
      </c>
    </row>
    <row r="1383">
      <c r="A1383" t="n">
        <v>15</v>
      </c>
      <c r="B1383" t="n">
        <v>55</v>
      </c>
      <c r="C1383" t="inlineStr">
        <is>
          <t xml:space="preserve">CONCLUIDO	</t>
        </is>
      </c>
      <c r="D1383" t="n">
        <v>15.581</v>
      </c>
      <c r="E1383" t="n">
        <v>6.42</v>
      </c>
      <c r="F1383" t="n">
        <v>4.17</v>
      </c>
      <c r="G1383" t="n">
        <v>35.71</v>
      </c>
      <c r="H1383" t="n">
        <v>0.6899999999999999</v>
      </c>
      <c r="I1383" t="n">
        <v>7</v>
      </c>
      <c r="J1383" t="n">
        <v>120.91</v>
      </c>
      <c r="K1383" t="n">
        <v>43.4</v>
      </c>
      <c r="L1383" t="n">
        <v>4.75</v>
      </c>
      <c r="M1383" t="n">
        <v>5</v>
      </c>
      <c r="N1383" t="n">
        <v>17.76</v>
      </c>
      <c r="O1383" t="n">
        <v>15145.88</v>
      </c>
      <c r="P1383" t="n">
        <v>34.64</v>
      </c>
      <c r="Q1383" t="n">
        <v>203.56</v>
      </c>
      <c r="R1383" t="n">
        <v>18.05</v>
      </c>
      <c r="S1383" t="n">
        <v>13.05</v>
      </c>
      <c r="T1383" t="n">
        <v>2195.74</v>
      </c>
      <c r="U1383" t="n">
        <v>0.72</v>
      </c>
      <c r="V1383" t="n">
        <v>0.9</v>
      </c>
      <c r="W1383" t="n">
        <v>0.06</v>
      </c>
      <c r="X1383" t="n">
        <v>0.13</v>
      </c>
      <c r="Y1383" t="n">
        <v>1</v>
      </c>
      <c r="Z1383" t="n">
        <v>10</v>
      </c>
    </row>
    <row r="1384">
      <c r="A1384" t="n">
        <v>16</v>
      </c>
      <c r="B1384" t="n">
        <v>55</v>
      </c>
      <c r="C1384" t="inlineStr">
        <is>
          <t xml:space="preserve">CONCLUIDO	</t>
        </is>
      </c>
      <c r="D1384" t="n">
        <v>15.7123</v>
      </c>
      <c r="E1384" t="n">
        <v>6.36</v>
      </c>
      <c r="F1384" t="n">
        <v>4.14</v>
      </c>
      <c r="G1384" t="n">
        <v>41.37</v>
      </c>
      <c r="H1384" t="n">
        <v>0.73</v>
      </c>
      <c r="I1384" t="n">
        <v>6</v>
      </c>
      <c r="J1384" t="n">
        <v>121.23</v>
      </c>
      <c r="K1384" t="n">
        <v>43.4</v>
      </c>
      <c r="L1384" t="n">
        <v>5</v>
      </c>
      <c r="M1384" t="n">
        <v>4</v>
      </c>
      <c r="N1384" t="n">
        <v>17.83</v>
      </c>
      <c r="O1384" t="n">
        <v>15186.08</v>
      </c>
      <c r="P1384" t="n">
        <v>33.84</v>
      </c>
      <c r="Q1384" t="n">
        <v>203.57</v>
      </c>
      <c r="R1384" t="n">
        <v>16.98</v>
      </c>
      <c r="S1384" t="n">
        <v>13.05</v>
      </c>
      <c r="T1384" t="n">
        <v>1664.51</v>
      </c>
      <c r="U1384" t="n">
        <v>0.77</v>
      </c>
      <c r="V1384" t="n">
        <v>0.9</v>
      </c>
      <c r="W1384" t="n">
        <v>0.06</v>
      </c>
      <c r="X1384" t="n">
        <v>0.1</v>
      </c>
      <c r="Y1384" t="n">
        <v>1</v>
      </c>
      <c r="Z1384" t="n">
        <v>10</v>
      </c>
    </row>
    <row r="1385">
      <c r="A1385" t="n">
        <v>17</v>
      </c>
      <c r="B1385" t="n">
        <v>55</v>
      </c>
      <c r="C1385" t="inlineStr">
        <is>
          <t xml:space="preserve">CONCLUIDO	</t>
        </is>
      </c>
      <c r="D1385" t="n">
        <v>15.7095</v>
      </c>
      <c r="E1385" t="n">
        <v>6.37</v>
      </c>
      <c r="F1385" t="n">
        <v>4.14</v>
      </c>
      <c r="G1385" t="n">
        <v>41.38</v>
      </c>
      <c r="H1385" t="n">
        <v>0.76</v>
      </c>
      <c r="I1385" t="n">
        <v>6</v>
      </c>
      <c r="J1385" t="n">
        <v>121.56</v>
      </c>
      <c r="K1385" t="n">
        <v>43.4</v>
      </c>
      <c r="L1385" t="n">
        <v>5.25</v>
      </c>
      <c r="M1385" t="n">
        <v>4</v>
      </c>
      <c r="N1385" t="n">
        <v>17.91</v>
      </c>
      <c r="O1385" t="n">
        <v>15226.31</v>
      </c>
      <c r="P1385" t="n">
        <v>33.84</v>
      </c>
      <c r="Q1385" t="n">
        <v>203.56</v>
      </c>
      <c r="R1385" t="n">
        <v>17.07</v>
      </c>
      <c r="S1385" t="n">
        <v>13.05</v>
      </c>
      <c r="T1385" t="n">
        <v>1710.84</v>
      </c>
      <c r="U1385" t="n">
        <v>0.76</v>
      </c>
      <c r="V1385" t="n">
        <v>0.9</v>
      </c>
      <c r="W1385" t="n">
        <v>0.06</v>
      </c>
      <c r="X1385" t="n">
        <v>0.1</v>
      </c>
      <c r="Y1385" t="n">
        <v>1</v>
      </c>
      <c r="Z1385" t="n">
        <v>10</v>
      </c>
    </row>
    <row r="1386">
      <c r="A1386" t="n">
        <v>18</v>
      </c>
      <c r="B1386" t="n">
        <v>55</v>
      </c>
      <c r="C1386" t="inlineStr">
        <is>
          <t xml:space="preserve">CONCLUIDO	</t>
        </is>
      </c>
      <c r="D1386" t="n">
        <v>15.7432</v>
      </c>
      <c r="E1386" t="n">
        <v>6.35</v>
      </c>
      <c r="F1386" t="n">
        <v>4.12</v>
      </c>
      <c r="G1386" t="n">
        <v>41.24</v>
      </c>
      <c r="H1386" t="n">
        <v>0.8</v>
      </c>
      <c r="I1386" t="n">
        <v>6</v>
      </c>
      <c r="J1386" t="n">
        <v>121.89</v>
      </c>
      <c r="K1386" t="n">
        <v>43.4</v>
      </c>
      <c r="L1386" t="n">
        <v>5.5</v>
      </c>
      <c r="M1386" t="n">
        <v>4</v>
      </c>
      <c r="N1386" t="n">
        <v>17.99</v>
      </c>
      <c r="O1386" t="n">
        <v>15266.56</v>
      </c>
      <c r="P1386" t="n">
        <v>32.96</v>
      </c>
      <c r="Q1386" t="n">
        <v>203.56</v>
      </c>
      <c r="R1386" t="n">
        <v>16.69</v>
      </c>
      <c r="S1386" t="n">
        <v>13.05</v>
      </c>
      <c r="T1386" t="n">
        <v>1518.16</v>
      </c>
      <c r="U1386" t="n">
        <v>0.78</v>
      </c>
      <c r="V1386" t="n">
        <v>0.91</v>
      </c>
      <c r="W1386" t="n">
        <v>0.06</v>
      </c>
      <c r="X1386" t="n">
        <v>0.08</v>
      </c>
      <c r="Y1386" t="n">
        <v>1</v>
      </c>
      <c r="Z1386" t="n">
        <v>10</v>
      </c>
    </row>
    <row r="1387">
      <c r="A1387" t="n">
        <v>19</v>
      </c>
      <c r="B1387" t="n">
        <v>55</v>
      </c>
      <c r="C1387" t="inlineStr">
        <is>
          <t xml:space="preserve">CONCLUIDO	</t>
        </is>
      </c>
      <c r="D1387" t="n">
        <v>15.8075</v>
      </c>
      <c r="E1387" t="n">
        <v>6.33</v>
      </c>
      <c r="F1387" t="n">
        <v>4.12</v>
      </c>
      <c r="G1387" t="n">
        <v>49.47</v>
      </c>
      <c r="H1387" t="n">
        <v>0.83</v>
      </c>
      <c r="I1387" t="n">
        <v>5</v>
      </c>
      <c r="J1387" t="n">
        <v>122.21</v>
      </c>
      <c r="K1387" t="n">
        <v>43.4</v>
      </c>
      <c r="L1387" t="n">
        <v>5.75</v>
      </c>
      <c r="M1387" t="n">
        <v>3</v>
      </c>
      <c r="N1387" t="n">
        <v>18.06</v>
      </c>
      <c r="O1387" t="n">
        <v>15306.85</v>
      </c>
      <c r="P1387" t="n">
        <v>32.17</v>
      </c>
      <c r="Q1387" t="n">
        <v>203.56</v>
      </c>
      <c r="R1387" t="n">
        <v>16.58</v>
      </c>
      <c r="S1387" t="n">
        <v>13.05</v>
      </c>
      <c r="T1387" t="n">
        <v>1469.63</v>
      </c>
      <c r="U1387" t="n">
        <v>0.79</v>
      </c>
      <c r="V1387" t="n">
        <v>0.91</v>
      </c>
      <c r="W1387" t="n">
        <v>0.06</v>
      </c>
      <c r="X1387" t="n">
        <v>0.08</v>
      </c>
      <c r="Y1387" t="n">
        <v>1</v>
      </c>
      <c r="Z1387" t="n">
        <v>10</v>
      </c>
    </row>
    <row r="1388">
      <c r="A1388" t="n">
        <v>20</v>
      </c>
      <c r="B1388" t="n">
        <v>55</v>
      </c>
      <c r="C1388" t="inlineStr">
        <is>
          <t xml:space="preserve">CONCLUIDO	</t>
        </is>
      </c>
      <c r="D1388" t="n">
        <v>15.7909</v>
      </c>
      <c r="E1388" t="n">
        <v>6.33</v>
      </c>
      <c r="F1388" t="n">
        <v>4.13</v>
      </c>
      <c r="G1388" t="n">
        <v>49.55</v>
      </c>
      <c r="H1388" t="n">
        <v>0.86</v>
      </c>
      <c r="I1388" t="n">
        <v>5</v>
      </c>
      <c r="J1388" t="n">
        <v>122.54</v>
      </c>
      <c r="K1388" t="n">
        <v>43.4</v>
      </c>
      <c r="L1388" t="n">
        <v>6</v>
      </c>
      <c r="M1388" t="n">
        <v>2</v>
      </c>
      <c r="N1388" t="n">
        <v>18.14</v>
      </c>
      <c r="O1388" t="n">
        <v>15347.16</v>
      </c>
      <c r="P1388" t="n">
        <v>32.18</v>
      </c>
      <c r="Q1388" t="n">
        <v>203.56</v>
      </c>
      <c r="R1388" t="n">
        <v>16.69</v>
      </c>
      <c r="S1388" t="n">
        <v>13.05</v>
      </c>
      <c r="T1388" t="n">
        <v>1526.34</v>
      </c>
      <c r="U1388" t="n">
        <v>0.78</v>
      </c>
      <c r="V1388" t="n">
        <v>0.9</v>
      </c>
      <c r="W1388" t="n">
        <v>0.07000000000000001</v>
      </c>
      <c r="X1388" t="n">
        <v>0.09</v>
      </c>
      <c r="Y1388" t="n">
        <v>1</v>
      </c>
      <c r="Z1388" t="n">
        <v>10</v>
      </c>
    </row>
    <row r="1389">
      <c r="A1389" t="n">
        <v>21</v>
      </c>
      <c r="B1389" t="n">
        <v>55</v>
      </c>
      <c r="C1389" t="inlineStr">
        <is>
          <t xml:space="preserve">CONCLUIDO	</t>
        </is>
      </c>
      <c r="D1389" t="n">
        <v>15.8013</v>
      </c>
      <c r="E1389" t="n">
        <v>6.33</v>
      </c>
      <c r="F1389" t="n">
        <v>4.12</v>
      </c>
      <c r="G1389" t="n">
        <v>49.5</v>
      </c>
      <c r="H1389" t="n">
        <v>0.9</v>
      </c>
      <c r="I1389" t="n">
        <v>5</v>
      </c>
      <c r="J1389" t="n">
        <v>122.87</v>
      </c>
      <c r="K1389" t="n">
        <v>43.4</v>
      </c>
      <c r="L1389" t="n">
        <v>6.25</v>
      </c>
      <c r="M1389" t="n">
        <v>0</v>
      </c>
      <c r="N1389" t="n">
        <v>18.22</v>
      </c>
      <c r="O1389" t="n">
        <v>15387.5</v>
      </c>
      <c r="P1389" t="n">
        <v>32.17</v>
      </c>
      <c r="Q1389" t="n">
        <v>203.56</v>
      </c>
      <c r="R1389" t="n">
        <v>16.51</v>
      </c>
      <c r="S1389" t="n">
        <v>13.05</v>
      </c>
      <c r="T1389" t="n">
        <v>1434.81</v>
      </c>
      <c r="U1389" t="n">
        <v>0.79</v>
      </c>
      <c r="V1389" t="n">
        <v>0.91</v>
      </c>
      <c r="W1389" t="n">
        <v>0.07000000000000001</v>
      </c>
      <c r="X1389" t="n">
        <v>0.08</v>
      </c>
      <c r="Y1389" t="n">
        <v>1</v>
      </c>
      <c r="Z138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INDEX(resultados!$A$2:$ZZ$1389, 1, MATCH($B$1, resultados!$A$1:$ZZ$1, 0))</f>
        <v/>
      </c>
      <c r="B7">
        <f>INDEX(resultados!$A$2:$ZZ$1389, 1, MATCH($B$2, resultados!$A$1:$ZZ$1, 0))</f>
        <v/>
      </c>
      <c r="C7">
        <f>INDEX(resultados!$A$2:$ZZ$1389, 1, MATCH($B$3, resultados!$A$1:$ZZ$1, 0))</f>
        <v/>
      </c>
    </row>
    <row r="8">
      <c r="A8">
        <f>INDEX(resultados!$A$2:$ZZ$1389, 2, MATCH($B$1, resultados!$A$1:$ZZ$1, 0))</f>
        <v/>
      </c>
      <c r="B8">
        <f>INDEX(resultados!$A$2:$ZZ$1389, 2, MATCH($B$2, resultados!$A$1:$ZZ$1, 0))</f>
        <v/>
      </c>
      <c r="C8">
        <f>INDEX(resultados!$A$2:$ZZ$1389, 2, MATCH($B$3, resultados!$A$1:$ZZ$1, 0))</f>
        <v/>
      </c>
    </row>
    <row r="9">
      <c r="A9">
        <f>INDEX(resultados!$A$2:$ZZ$1389, 3, MATCH($B$1, resultados!$A$1:$ZZ$1, 0))</f>
        <v/>
      </c>
      <c r="B9">
        <f>INDEX(resultados!$A$2:$ZZ$1389, 3, MATCH($B$2, resultados!$A$1:$ZZ$1, 0))</f>
        <v/>
      </c>
      <c r="C9">
        <f>INDEX(resultados!$A$2:$ZZ$1389, 3, MATCH($B$3, resultados!$A$1:$ZZ$1, 0))</f>
        <v/>
      </c>
    </row>
    <row r="10">
      <c r="A10">
        <f>INDEX(resultados!$A$2:$ZZ$1389, 4, MATCH($B$1, resultados!$A$1:$ZZ$1, 0))</f>
        <v/>
      </c>
      <c r="B10">
        <f>INDEX(resultados!$A$2:$ZZ$1389, 4, MATCH($B$2, resultados!$A$1:$ZZ$1, 0))</f>
        <v/>
      </c>
      <c r="C10">
        <f>INDEX(resultados!$A$2:$ZZ$1389, 4, MATCH($B$3, resultados!$A$1:$ZZ$1, 0))</f>
        <v/>
      </c>
    </row>
    <row r="11">
      <c r="A11">
        <f>INDEX(resultados!$A$2:$ZZ$1389, 5, MATCH($B$1, resultados!$A$1:$ZZ$1, 0))</f>
        <v/>
      </c>
      <c r="B11">
        <f>INDEX(resultados!$A$2:$ZZ$1389, 5, MATCH($B$2, resultados!$A$1:$ZZ$1, 0))</f>
        <v/>
      </c>
      <c r="C11">
        <f>INDEX(resultados!$A$2:$ZZ$1389, 5, MATCH($B$3, resultados!$A$1:$ZZ$1, 0))</f>
        <v/>
      </c>
    </row>
    <row r="12">
      <c r="A12">
        <f>INDEX(resultados!$A$2:$ZZ$1389, 6, MATCH($B$1, resultados!$A$1:$ZZ$1, 0))</f>
        <v/>
      </c>
      <c r="B12">
        <f>INDEX(resultados!$A$2:$ZZ$1389, 6, MATCH($B$2, resultados!$A$1:$ZZ$1, 0))</f>
        <v/>
      </c>
      <c r="C12">
        <f>INDEX(resultados!$A$2:$ZZ$1389, 6, MATCH($B$3, resultados!$A$1:$ZZ$1, 0))</f>
        <v/>
      </c>
    </row>
    <row r="13">
      <c r="A13">
        <f>INDEX(resultados!$A$2:$ZZ$1389, 7, MATCH($B$1, resultados!$A$1:$ZZ$1, 0))</f>
        <v/>
      </c>
      <c r="B13">
        <f>INDEX(resultados!$A$2:$ZZ$1389, 7, MATCH($B$2, resultados!$A$1:$ZZ$1, 0))</f>
        <v/>
      </c>
      <c r="C13">
        <f>INDEX(resultados!$A$2:$ZZ$1389, 7, MATCH($B$3, resultados!$A$1:$ZZ$1, 0))</f>
        <v/>
      </c>
    </row>
    <row r="14">
      <c r="A14">
        <f>INDEX(resultados!$A$2:$ZZ$1389, 8, MATCH($B$1, resultados!$A$1:$ZZ$1, 0))</f>
        <v/>
      </c>
      <c r="B14">
        <f>INDEX(resultados!$A$2:$ZZ$1389, 8, MATCH($B$2, resultados!$A$1:$ZZ$1, 0))</f>
        <v/>
      </c>
      <c r="C14">
        <f>INDEX(resultados!$A$2:$ZZ$1389, 8, MATCH($B$3, resultados!$A$1:$ZZ$1, 0))</f>
        <v/>
      </c>
    </row>
    <row r="15">
      <c r="A15">
        <f>INDEX(resultados!$A$2:$ZZ$1389, 9, MATCH($B$1, resultados!$A$1:$ZZ$1, 0))</f>
        <v/>
      </c>
      <c r="B15">
        <f>INDEX(resultados!$A$2:$ZZ$1389, 9, MATCH($B$2, resultados!$A$1:$ZZ$1, 0))</f>
        <v/>
      </c>
      <c r="C15">
        <f>INDEX(resultados!$A$2:$ZZ$1389, 9, MATCH($B$3, resultados!$A$1:$ZZ$1, 0))</f>
        <v/>
      </c>
    </row>
    <row r="16">
      <c r="A16">
        <f>INDEX(resultados!$A$2:$ZZ$1389, 10, MATCH($B$1, resultados!$A$1:$ZZ$1, 0))</f>
        <v/>
      </c>
      <c r="B16">
        <f>INDEX(resultados!$A$2:$ZZ$1389, 10, MATCH($B$2, resultados!$A$1:$ZZ$1, 0))</f>
        <v/>
      </c>
      <c r="C16">
        <f>INDEX(resultados!$A$2:$ZZ$1389, 10, MATCH($B$3, resultados!$A$1:$ZZ$1, 0))</f>
        <v/>
      </c>
    </row>
    <row r="17">
      <c r="A17">
        <f>INDEX(resultados!$A$2:$ZZ$1389, 11, MATCH($B$1, resultados!$A$1:$ZZ$1, 0))</f>
        <v/>
      </c>
      <c r="B17">
        <f>INDEX(resultados!$A$2:$ZZ$1389, 11, MATCH($B$2, resultados!$A$1:$ZZ$1, 0))</f>
        <v/>
      </c>
      <c r="C17">
        <f>INDEX(resultados!$A$2:$ZZ$1389, 11, MATCH($B$3, resultados!$A$1:$ZZ$1, 0))</f>
        <v/>
      </c>
    </row>
    <row r="18">
      <c r="A18">
        <f>INDEX(resultados!$A$2:$ZZ$1389, 12, MATCH($B$1, resultados!$A$1:$ZZ$1, 0))</f>
        <v/>
      </c>
      <c r="B18">
        <f>INDEX(resultados!$A$2:$ZZ$1389, 12, MATCH($B$2, resultados!$A$1:$ZZ$1, 0))</f>
        <v/>
      </c>
      <c r="C18">
        <f>INDEX(resultados!$A$2:$ZZ$1389, 12, MATCH($B$3, resultados!$A$1:$ZZ$1, 0))</f>
        <v/>
      </c>
    </row>
    <row r="19">
      <c r="A19">
        <f>INDEX(resultados!$A$2:$ZZ$1389, 13, MATCH($B$1, resultados!$A$1:$ZZ$1, 0))</f>
        <v/>
      </c>
      <c r="B19">
        <f>INDEX(resultados!$A$2:$ZZ$1389, 13, MATCH($B$2, resultados!$A$1:$ZZ$1, 0))</f>
        <v/>
      </c>
      <c r="C19">
        <f>INDEX(resultados!$A$2:$ZZ$1389, 13, MATCH($B$3, resultados!$A$1:$ZZ$1, 0))</f>
        <v/>
      </c>
    </row>
    <row r="20">
      <c r="A20">
        <f>INDEX(resultados!$A$2:$ZZ$1389, 14, MATCH($B$1, resultados!$A$1:$ZZ$1, 0))</f>
        <v/>
      </c>
      <c r="B20">
        <f>INDEX(resultados!$A$2:$ZZ$1389, 14, MATCH($B$2, resultados!$A$1:$ZZ$1, 0))</f>
        <v/>
      </c>
      <c r="C20">
        <f>INDEX(resultados!$A$2:$ZZ$1389, 14, MATCH($B$3, resultados!$A$1:$ZZ$1, 0))</f>
        <v/>
      </c>
    </row>
    <row r="21">
      <c r="A21">
        <f>INDEX(resultados!$A$2:$ZZ$1389, 15, MATCH($B$1, resultados!$A$1:$ZZ$1, 0))</f>
        <v/>
      </c>
      <c r="B21">
        <f>INDEX(resultados!$A$2:$ZZ$1389, 15, MATCH($B$2, resultados!$A$1:$ZZ$1, 0))</f>
        <v/>
      </c>
      <c r="C21">
        <f>INDEX(resultados!$A$2:$ZZ$1389, 15, MATCH($B$3, resultados!$A$1:$ZZ$1, 0))</f>
        <v/>
      </c>
    </row>
    <row r="22">
      <c r="A22">
        <f>INDEX(resultados!$A$2:$ZZ$1389, 16, MATCH($B$1, resultados!$A$1:$ZZ$1, 0))</f>
        <v/>
      </c>
      <c r="B22">
        <f>INDEX(resultados!$A$2:$ZZ$1389, 16, MATCH($B$2, resultados!$A$1:$ZZ$1, 0))</f>
        <v/>
      </c>
      <c r="C22">
        <f>INDEX(resultados!$A$2:$ZZ$1389, 16, MATCH($B$3, resultados!$A$1:$ZZ$1, 0))</f>
        <v/>
      </c>
    </row>
    <row r="23">
      <c r="A23">
        <f>INDEX(resultados!$A$2:$ZZ$1389, 17, MATCH($B$1, resultados!$A$1:$ZZ$1, 0))</f>
        <v/>
      </c>
      <c r="B23">
        <f>INDEX(resultados!$A$2:$ZZ$1389, 17, MATCH($B$2, resultados!$A$1:$ZZ$1, 0))</f>
        <v/>
      </c>
      <c r="C23">
        <f>INDEX(resultados!$A$2:$ZZ$1389, 17, MATCH($B$3, resultados!$A$1:$ZZ$1, 0))</f>
        <v/>
      </c>
    </row>
    <row r="24">
      <c r="A24">
        <f>INDEX(resultados!$A$2:$ZZ$1389, 18, MATCH($B$1, resultados!$A$1:$ZZ$1, 0))</f>
        <v/>
      </c>
      <c r="B24">
        <f>INDEX(resultados!$A$2:$ZZ$1389, 18, MATCH($B$2, resultados!$A$1:$ZZ$1, 0))</f>
        <v/>
      </c>
      <c r="C24">
        <f>INDEX(resultados!$A$2:$ZZ$1389, 18, MATCH($B$3, resultados!$A$1:$ZZ$1, 0))</f>
        <v/>
      </c>
    </row>
    <row r="25">
      <c r="A25">
        <f>INDEX(resultados!$A$2:$ZZ$1389, 19, MATCH($B$1, resultados!$A$1:$ZZ$1, 0))</f>
        <v/>
      </c>
      <c r="B25">
        <f>INDEX(resultados!$A$2:$ZZ$1389, 19, MATCH($B$2, resultados!$A$1:$ZZ$1, 0))</f>
        <v/>
      </c>
      <c r="C25">
        <f>INDEX(resultados!$A$2:$ZZ$1389, 19, MATCH($B$3, resultados!$A$1:$ZZ$1, 0))</f>
        <v/>
      </c>
    </row>
    <row r="26">
      <c r="A26">
        <f>INDEX(resultados!$A$2:$ZZ$1389, 20, MATCH($B$1, resultados!$A$1:$ZZ$1, 0))</f>
        <v/>
      </c>
      <c r="B26">
        <f>INDEX(resultados!$A$2:$ZZ$1389, 20, MATCH($B$2, resultados!$A$1:$ZZ$1, 0))</f>
        <v/>
      </c>
      <c r="C26">
        <f>INDEX(resultados!$A$2:$ZZ$1389, 20, MATCH($B$3, resultados!$A$1:$ZZ$1, 0))</f>
        <v/>
      </c>
    </row>
    <row r="27">
      <c r="A27">
        <f>INDEX(resultados!$A$2:$ZZ$1389, 21, MATCH($B$1, resultados!$A$1:$ZZ$1, 0))</f>
        <v/>
      </c>
      <c r="B27">
        <f>INDEX(resultados!$A$2:$ZZ$1389, 21, MATCH($B$2, resultados!$A$1:$ZZ$1, 0))</f>
        <v/>
      </c>
      <c r="C27">
        <f>INDEX(resultados!$A$2:$ZZ$1389, 21, MATCH($B$3, resultados!$A$1:$ZZ$1, 0))</f>
        <v/>
      </c>
    </row>
    <row r="28">
      <c r="A28">
        <f>INDEX(resultados!$A$2:$ZZ$1389, 22, MATCH($B$1, resultados!$A$1:$ZZ$1, 0))</f>
        <v/>
      </c>
      <c r="B28">
        <f>INDEX(resultados!$A$2:$ZZ$1389, 22, MATCH($B$2, resultados!$A$1:$ZZ$1, 0))</f>
        <v/>
      </c>
      <c r="C28">
        <f>INDEX(resultados!$A$2:$ZZ$1389, 22, MATCH($B$3, resultados!$A$1:$ZZ$1, 0))</f>
        <v/>
      </c>
    </row>
    <row r="29">
      <c r="A29">
        <f>INDEX(resultados!$A$2:$ZZ$1389, 23, MATCH($B$1, resultados!$A$1:$ZZ$1, 0))</f>
        <v/>
      </c>
      <c r="B29">
        <f>INDEX(resultados!$A$2:$ZZ$1389, 23, MATCH($B$2, resultados!$A$1:$ZZ$1, 0))</f>
        <v/>
      </c>
      <c r="C29">
        <f>INDEX(resultados!$A$2:$ZZ$1389, 23, MATCH($B$3, resultados!$A$1:$ZZ$1, 0))</f>
        <v/>
      </c>
    </row>
    <row r="30">
      <c r="A30">
        <f>INDEX(resultados!$A$2:$ZZ$1389, 24, MATCH($B$1, resultados!$A$1:$ZZ$1, 0))</f>
        <v/>
      </c>
      <c r="B30">
        <f>INDEX(resultados!$A$2:$ZZ$1389, 24, MATCH($B$2, resultados!$A$1:$ZZ$1, 0))</f>
        <v/>
      </c>
      <c r="C30">
        <f>INDEX(resultados!$A$2:$ZZ$1389, 24, MATCH($B$3, resultados!$A$1:$ZZ$1, 0))</f>
        <v/>
      </c>
    </row>
    <row r="31">
      <c r="A31">
        <f>INDEX(resultados!$A$2:$ZZ$1389, 25, MATCH($B$1, resultados!$A$1:$ZZ$1, 0))</f>
        <v/>
      </c>
      <c r="B31">
        <f>INDEX(resultados!$A$2:$ZZ$1389, 25, MATCH($B$2, resultados!$A$1:$ZZ$1, 0))</f>
        <v/>
      </c>
      <c r="C31">
        <f>INDEX(resultados!$A$2:$ZZ$1389, 25, MATCH($B$3, resultados!$A$1:$ZZ$1, 0))</f>
        <v/>
      </c>
    </row>
    <row r="32">
      <c r="A32">
        <f>INDEX(resultados!$A$2:$ZZ$1389, 26, MATCH($B$1, resultados!$A$1:$ZZ$1, 0))</f>
        <v/>
      </c>
      <c r="B32">
        <f>INDEX(resultados!$A$2:$ZZ$1389, 26, MATCH($B$2, resultados!$A$1:$ZZ$1, 0))</f>
        <v/>
      </c>
      <c r="C32">
        <f>INDEX(resultados!$A$2:$ZZ$1389, 26, MATCH($B$3, resultados!$A$1:$ZZ$1, 0))</f>
        <v/>
      </c>
    </row>
    <row r="33">
      <c r="A33">
        <f>INDEX(resultados!$A$2:$ZZ$1389, 27, MATCH($B$1, resultados!$A$1:$ZZ$1, 0))</f>
        <v/>
      </c>
      <c r="B33">
        <f>INDEX(resultados!$A$2:$ZZ$1389, 27, MATCH($B$2, resultados!$A$1:$ZZ$1, 0))</f>
        <v/>
      </c>
      <c r="C33">
        <f>INDEX(resultados!$A$2:$ZZ$1389, 27, MATCH($B$3, resultados!$A$1:$ZZ$1, 0))</f>
        <v/>
      </c>
    </row>
    <row r="34">
      <c r="A34">
        <f>INDEX(resultados!$A$2:$ZZ$1389, 28, MATCH($B$1, resultados!$A$1:$ZZ$1, 0))</f>
        <v/>
      </c>
      <c r="B34">
        <f>INDEX(resultados!$A$2:$ZZ$1389, 28, MATCH($B$2, resultados!$A$1:$ZZ$1, 0))</f>
        <v/>
      </c>
      <c r="C34">
        <f>INDEX(resultados!$A$2:$ZZ$1389, 28, MATCH($B$3, resultados!$A$1:$ZZ$1, 0))</f>
        <v/>
      </c>
    </row>
    <row r="35">
      <c r="A35">
        <f>INDEX(resultados!$A$2:$ZZ$1389, 29, MATCH($B$1, resultados!$A$1:$ZZ$1, 0))</f>
        <v/>
      </c>
      <c r="B35">
        <f>INDEX(resultados!$A$2:$ZZ$1389, 29, MATCH($B$2, resultados!$A$1:$ZZ$1, 0))</f>
        <v/>
      </c>
      <c r="C35">
        <f>INDEX(resultados!$A$2:$ZZ$1389, 29, MATCH($B$3, resultados!$A$1:$ZZ$1, 0))</f>
        <v/>
      </c>
    </row>
    <row r="36">
      <c r="A36">
        <f>INDEX(resultados!$A$2:$ZZ$1389, 30, MATCH($B$1, resultados!$A$1:$ZZ$1, 0))</f>
        <v/>
      </c>
      <c r="B36">
        <f>INDEX(resultados!$A$2:$ZZ$1389, 30, MATCH($B$2, resultados!$A$1:$ZZ$1, 0))</f>
        <v/>
      </c>
      <c r="C36">
        <f>INDEX(resultados!$A$2:$ZZ$1389, 30, MATCH($B$3, resultados!$A$1:$ZZ$1, 0))</f>
        <v/>
      </c>
    </row>
    <row r="37">
      <c r="A37">
        <f>INDEX(resultados!$A$2:$ZZ$1389, 31, MATCH($B$1, resultados!$A$1:$ZZ$1, 0))</f>
        <v/>
      </c>
      <c r="B37">
        <f>INDEX(resultados!$A$2:$ZZ$1389, 31, MATCH($B$2, resultados!$A$1:$ZZ$1, 0))</f>
        <v/>
      </c>
      <c r="C37">
        <f>INDEX(resultados!$A$2:$ZZ$1389, 31, MATCH($B$3, resultados!$A$1:$ZZ$1, 0))</f>
        <v/>
      </c>
    </row>
    <row r="38">
      <c r="A38">
        <f>INDEX(resultados!$A$2:$ZZ$1389, 32, MATCH($B$1, resultados!$A$1:$ZZ$1, 0))</f>
        <v/>
      </c>
      <c r="B38">
        <f>INDEX(resultados!$A$2:$ZZ$1389, 32, MATCH($B$2, resultados!$A$1:$ZZ$1, 0))</f>
        <v/>
      </c>
      <c r="C38">
        <f>INDEX(resultados!$A$2:$ZZ$1389, 32, MATCH($B$3, resultados!$A$1:$ZZ$1, 0))</f>
        <v/>
      </c>
    </row>
    <row r="39">
      <c r="A39">
        <f>INDEX(resultados!$A$2:$ZZ$1389, 33, MATCH($B$1, resultados!$A$1:$ZZ$1, 0))</f>
        <v/>
      </c>
      <c r="B39">
        <f>INDEX(resultados!$A$2:$ZZ$1389, 33, MATCH($B$2, resultados!$A$1:$ZZ$1, 0))</f>
        <v/>
      </c>
      <c r="C39">
        <f>INDEX(resultados!$A$2:$ZZ$1389, 33, MATCH($B$3, resultados!$A$1:$ZZ$1, 0))</f>
        <v/>
      </c>
    </row>
    <row r="40">
      <c r="A40">
        <f>INDEX(resultados!$A$2:$ZZ$1389, 34, MATCH($B$1, resultados!$A$1:$ZZ$1, 0))</f>
        <v/>
      </c>
      <c r="B40">
        <f>INDEX(resultados!$A$2:$ZZ$1389, 34, MATCH($B$2, resultados!$A$1:$ZZ$1, 0))</f>
        <v/>
      </c>
      <c r="C40">
        <f>INDEX(resultados!$A$2:$ZZ$1389, 34, MATCH($B$3, resultados!$A$1:$ZZ$1, 0))</f>
        <v/>
      </c>
    </row>
    <row r="41">
      <c r="A41">
        <f>INDEX(resultados!$A$2:$ZZ$1389, 35, MATCH($B$1, resultados!$A$1:$ZZ$1, 0))</f>
        <v/>
      </c>
      <c r="B41">
        <f>INDEX(resultados!$A$2:$ZZ$1389, 35, MATCH($B$2, resultados!$A$1:$ZZ$1, 0))</f>
        <v/>
      </c>
      <c r="C41">
        <f>INDEX(resultados!$A$2:$ZZ$1389, 35, MATCH($B$3, resultados!$A$1:$ZZ$1, 0))</f>
        <v/>
      </c>
    </row>
    <row r="42">
      <c r="A42">
        <f>INDEX(resultados!$A$2:$ZZ$1389, 36, MATCH($B$1, resultados!$A$1:$ZZ$1, 0))</f>
        <v/>
      </c>
      <c r="B42">
        <f>INDEX(resultados!$A$2:$ZZ$1389, 36, MATCH($B$2, resultados!$A$1:$ZZ$1, 0))</f>
        <v/>
      </c>
      <c r="C42">
        <f>INDEX(resultados!$A$2:$ZZ$1389, 36, MATCH($B$3, resultados!$A$1:$ZZ$1, 0))</f>
        <v/>
      </c>
    </row>
    <row r="43">
      <c r="A43">
        <f>INDEX(resultados!$A$2:$ZZ$1389, 37, MATCH($B$1, resultados!$A$1:$ZZ$1, 0))</f>
        <v/>
      </c>
      <c r="B43">
        <f>INDEX(resultados!$A$2:$ZZ$1389, 37, MATCH($B$2, resultados!$A$1:$ZZ$1, 0))</f>
        <v/>
      </c>
      <c r="C43">
        <f>INDEX(resultados!$A$2:$ZZ$1389, 37, MATCH($B$3, resultados!$A$1:$ZZ$1, 0))</f>
        <v/>
      </c>
    </row>
    <row r="44">
      <c r="A44">
        <f>INDEX(resultados!$A$2:$ZZ$1389, 38, MATCH($B$1, resultados!$A$1:$ZZ$1, 0))</f>
        <v/>
      </c>
      <c r="B44">
        <f>INDEX(resultados!$A$2:$ZZ$1389, 38, MATCH($B$2, resultados!$A$1:$ZZ$1, 0))</f>
        <v/>
      </c>
      <c r="C44">
        <f>INDEX(resultados!$A$2:$ZZ$1389, 38, MATCH($B$3, resultados!$A$1:$ZZ$1, 0))</f>
        <v/>
      </c>
    </row>
    <row r="45">
      <c r="A45">
        <f>INDEX(resultados!$A$2:$ZZ$1389, 39, MATCH($B$1, resultados!$A$1:$ZZ$1, 0))</f>
        <v/>
      </c>
      <c r="B45">
        <f>INDEX(resultados!$A$2:$ZZ$1389, 39, MATCH($B$2, resultados!$A$1:$ZZ$1, 0))</f>
        <v/>
      </c>
      <c r="C45">
        <f>INDEX(resultados!$A$2:$ZZ$1389, 39, MATCH($B$3, resultados!$A$1:$ZZ$1, 0))</f>
        <v/>
      </c>
    </row>
    <row r="46">
      <c r="A46">
        <f>INDEX(resultados!$A$2:$ZZ$1389, 40, MATCH($B$1, resultados!$A$1:$ZZ$1, 0))</f>
        <v/>
      </c>
      <c r="B46">
        <f>INDEX(resultados!$A$2:$ZZ$1389, 40, MATCH($B$2, resultados!$A$1:$ZZ$1, 0))</f>
        <v/>
      </c>
      <c r="C46">
        <f>INDEX(resultados!$A$2:$ZZ$1389, 40, MATCH($B$3, resultados!$A$1:$ZZ$1, 0))</f>
        <v/>
      </c>
    </row>
    <row r="47">
      <c r="A47">
        <f>INDEX(resultados!$A$2:$ZZ$1389, 41, MATCH($B$1, resultados!$A$1:$ZZ$1, 0))</f>
        <v/>
      </c>
      <c r="B47">
        <f>INDEX(resultados!$A$2:$ZZ$1389, 41, MATCH($B$2, resultados!$A$1:$ZZ$1, 0))</f>
        <v/>
      </c>
      <c r="C47">
        <f>INDEX(resultados!$A$2:$ZZ$1389, 41, MATCH($B$3, resultados!$A$1:$ZZ$1, 0))</f>
        <v/>
      </c>
    </row>
    <row r="48">
      <c r="A48">
        <f>INDEX(resultados!$A$2:$ZZ$1389, 42, MATCH($B$1, resultados!$A$1:$ZZ$1, 0))</f>
        <v/>
      </c>
      <c r="B48">
        <f>INDEX(resultados!$A$2:$ZZ$1389, 42, MATCH($B$2, resultados!$A$1:$ZZ$1, 0))</f>
        <v/>
      </c>
      <c r="C48">
        <f>INDEX(resultados!$A$2:$ZZ$1389, 42, MATCH($B$3, resultados!$A$1:$ZZ$1, 0))</f>
        <v/>
      </c>
    </row>
    <row r="49">
      <c r="A49">
        <f>INDEX(resultados!$A$2:$ZZ$1389, 43, MATCH($B$1, resultados!$A$1:$ZZ$1, 0))</f>
        <v/>
      </c>
      <c r="B49">
        <f>INDEX(resultados!$A$2:$ZZ$1389, 43, MATCH($B$2, resultados!$A$1:$ZZ$1, 0))</f>
        <v/>
      </c>
      <c r="C49">
        <f>INDEX(resultados!$A$2:$ZZ$1389, 43, MATCH($B$3, resultados!$A$1:$ZZ$1, 0))</f>
        <v/>
      </c>
    </row>
    <row r="50">
      <c r="A50">
        <f>INDEX(resultados!$A$2:$ZZ$1389, 44, MATCH($B$1, resultados!$A$1:$ZZ$1, 0))</f>
        <v/>
      </c>
      <c r="B50">
        <f>INDEX(resultados!$A$2:$ZZ$1389, 44, MATCH($B$2, resultados!$A$1:$ZZ$1, 0))</f>
        <v/>
      </c>
      <c r="C50">
        <f>INDEX(resultados!$A$2:$ZZ$1389, 44, MATCH($B$3, resultados!$A$1:$ZZ$1, 0))</f>
        <v/>
      </c>
    </row>
    <row r="51">
      <c r="A51">
        <f>INDEX(resultados!$A$2:$ZZ$1389, 45, MATCH($B$1, resultados!$A$1:$ZZ$1, 0))</f>
        <v/>
      </c>
      <c r="B51">
        <f>INDEX(resultados!$A$2:$ZZ$1389, 45, MATCH($B$2, resultados!$A$1:$ZZ$1, 0))</f>
        <v/>
      </c>
      <c r="C51">
        <f>INDEX(resultados!$A$2:$ZZ$1389, 45, MATCH($B$3, resultados!$A$1:$ZZ$1, 0))</f>
        <v/>
      </c>
    </row>
    <row r="52">
      <c r="A52">
        <f>INDEX(resultados!$A$2:$ZZ$1389, 46, MATCH($B$1, resultados!$A$1:$ZZ$1, 0))</f>
        <v/>
      </c>
      <c r="B52">
        <f>INDEX(resultados!$A$2:$ZZ$1389, 46, MATCH($B$2, resultados!$A$1:$ZZ$1, 0))</f>
        <v/>
      </c>
      <c r="C52">
        <f>INDEX(resultados!$A$2:$ZZ$1389, 46, MATCH($B$3, resultados!$A$1:$ZZ$1, 0))</f>
        <v/>
      </c>
    </row>
    <row r="53">
      <c r="A53">
        <f>INDEX(resultados!$A$2:$ZZ$1389, 47, MATCH($B$1, resultados!$A$1:$ZZ$1, 0))</f>
        <v/>
      </c>
      <c r="B53">
        <f>INDEX(resultados!$A$2:$ZZ$1389, 47, MATCH($B$2, resultados!$A$1:$ZZ$1, 0))</f>
        <v/>
      </c>
      <c r="C53">
        <f>INDEX(resultados!$A$2:$ZZ$1389, 47, MATCH($B$3, resultados!$A$1:$ZZ$1, 0))</f>
        <v/>
      </c>
    </row>
    <row r="54">
      <c r="A54">
        <f>INDEX(resultados!$A$2:$ZZ$1389, 48, MATCH($B$1, resultados!$A$1:$ZZ$1, 0))</f>
        <v/>
      </c>
      <c r="B54">
        <f>INDEX(resultados!$A$2:$ZZ$1389, 48, MATCH($B$2, resultados!$A$1:$ZZ$1, 0))</f>
        <v/>
      </c>
      <c r="C54">
        <f>INDEX(resultados!$A$2:$ZZ$1389, 48, MATCH($B$3, resultados!$A$1:$ZZ$1, 0))</f>
        <v/>
      </c>
    </row>
    <row r="55">
      <c r="A55">
        <f>INDEX(resultados!$A$2:$ZZ$1389, 49, MATCH($B$1, resultados!$A$1:$ZZ$1, 0))</f>
        <v/>
      </c>
      <c r="B55">
        <f>INDEX(resultados!$A$2:$ZZ$1389, 49, MATCH($B$2, resultados!$A$1:$ZZ$1, 0))</f>
        <v/>
      </c>
      <c r="C55">
        <f>INDEX(resultados!$A$2:$ZZ$1389, 49, MATCH($B$3, resultados!$A$1:$ZZ$1, 0))</f>
        <v/>
      </c>
    </row>
    <row r="56">
      <c r="A56">
        <f>INDEX(resultados!$A$2:$ZZ$1389, 50, MATCH($B$1, resultados!$A$1:$ZZ$1, 0))</f>
        <v/>
      </c>
      <c r="B56">
        <f>INDEX(resultados!$A$2:$ZZ$1389, 50, MATCH($B$2, resultados!$A$1:$ZZ$1, 0))</f>
        <v/>
      </c>
      <c r="C56">
        <f>INDEX(resultados!$A$2:$ZZ$1389, 50, MATCH($B$3, resultados!$A$1:$ZZ$1, 0))</f>
        <v/>
      </c>
    </row>
    <row r="57">
      <c r="A57">
        <f>INDEX(resultados!$A$2:$ZZ$1389, 51, MATCH($B$1, resultados!$A$1:$ZZ$1, 0))</f>
        <v/>
      </c>
      <c r="B57">
        <f>INDEX(resultados!$A$2:$ZZ$1389, 51, MATCH($B$2, resultados!$A$1:$ZZ$1, 0))</f>
        <v/>
      </c>
      <c r="C57">
        <f>INDEX(resultados!$A$2:$ZZ$1389, 51, MATCH($B$3, resultados!$A$1:$ZZ$1, 0))</f>
        <v/>
      </c>
    </row>
    <row r="58">
      <c r="A58">
        <f>INDEX(resultados!$A$2:$ZZ$1389, 52, MATCH($B$1, resultados!$A$1:$ZZ$1, 0))</f>
        <v/>
      </c>
      <c r="B58">
        <f>INDEX(resultados!$A$2:$ZZ$1389, 52, MATCH($B$2, resultados!$A$1:$ZZ$1, 0))</f>
        <v/>
      </c>
      <c r="C58">
        <f>INDEX(resultados!$A$2:$ZZ$1389, 52, MATCH($B$3, resultados!$A$1:$ZZ$1, 0))</f>
        <v/>
      </c>
    </row>
    <row r="59">
      <c r="A59">
        <f>INDEX(resultados!$A$2:$ZZ$1389, 53, MATCH($B$1, resultados!$A$1:$ZZ$1, 0))</f>
        <v/>
      </c>
      <c r="B59">
        <f>INDEX(resultados!$A$2:$ZZ$1389, 53, MATCH($B$2, resultados!$A$1:$ZZ$1, 0))</f>
        <v/>
      </c>
      <c r="C59">
        <f>INDEX(resultados!$A$2:$ZZ$1389, 53, MATCH($B$3, resultados!$A$1:$ZZ$1, 0))</f>
        <v/>
      </c>
    </row>
    <row r="60">
      <c r="A60">
        <f>INDEX(resultados!$A$2:$ZZ$1389, 54, MATCH($B$1, resultados!$A$1:$ZZ$1, 0))</f>
        <v/>
      </c>
      <c r="B60">
        <f>INDEX(resultados!$A$2:$ZZ$1389, 54, MATCH($B$2, resultados!$A$1:$ZZ$1, 0))</f>
        <v/>
      </c>
      <c r="C60">
        <f>INDEX(resultados!$A$2:$ZZ$1389, 54, MATCH($B$3, resultados!$A$1:$ZZ$1, 0))</f>
        <v/>
      </c>
    </row>
    <row r="61">
      <c r="A61">
        <f>INDEX(resultados!$A$2:$ZZ$1389, 55, MATCH($B$1, resultados!$A$1:$ZZ$1, 0))</f>
        <v/>
      </c>
      <c r="B61">
        <f>INDEX(resultados!$A$2:$ZZ$1389, 55, MATCH($B$2, resultados!$A$1:$ZZ$1, 0))</f>
        <v/>
      </c>
      <c r="C61">
        <f>INDEX(resultados!$A$2:$ZZ$1389, 55, MATCH($B$3, resultados!$A$1:$ZZ$1, 0))</f>
        <v/>
      </c>
    </row>
    <row r="62">
      <c r="A62">
        <f>INDEX(resultados!$A$2:$ZZ$1389, 56, MATCH($B$1, resultados!$A$1:$ZZ$1, 0))</f>
        <v/>
      </c>
      <c r="B62">
        <f>INDEX(resultados!$A$2:$ZZ$1389, 56, MATCH($B$2, resultados!$A$1:$ZZ$1, 0))</f>
        <v/>
      </c>
      <c r="C62">
        <f>INDEX(resultados!$A$2:$ZZ$1389, 56, MATCH($B$3, resultados!$A$1:$ZZ$1, 0))</f>
        <v/>
      </c>
    </row>
    <row r="63">
      <c r="A63">
        <f>INDEX(resultados!$A$2:$ZZ$1389, 57, MATCH($B$1, resultados!$A$1:$ZZ$1, 0))</f>
        <v/>
      </c>
      <c r="B63">
        <f>INDEX(resultados!$A$2:$ZZ$1389, 57, MATCH($B$2, resultados!$A$1:$ZZ$1, 0))</f>
        <v/>
      </c>
      <c r="C63">
        <f>INDEX(resultados!$A$2:$ZZ$1389, 57, MATCH($B$3, resultados!$A$1:$ZZ$1, 0))</f>
        <v/>
      </c>
    </row>
    <row r="64">
      <c r="A64">
        <f>INDEX(resultados!$A$2:$ZZ$1389, 58, MATCH($B$1, resultados!$A$1:$ZZ$1, 0))</f>
        <v/>
      </c>
      <c r="B64">
        <f>INDEX(resultados!$A$2:$ZZ$1389, 58, MATCH($B$2, resultados!$A$1:$ZZ$1, 0))</f>
        <v/>
      </c>
      <c r="C64">
        <f>INDEX(resultados!$A$2:$ZZ$1389, 58, MATCH($B$3, resultados!$A$1:$ZZ$1, 0))</f>
        <v/>
      </c>
    </row>
    <row r="65">
      <c r="A65">
        <f>INDEX(resultados!$A$2:$ZZ$1389, 59, MATCH($B$1, resultados!$A$1:$ZZ$1, 0))</f>
        <v/>
      </c>
      <c r="B65">
        <f>INDEX(resultados!$A$2:$ZZ$1389, 59, MATCH($B$2, resultados!$A$1:$ZZ$1, 0))</f>
        <v/>
      </c>
      <c r="C65">
        <f>INDEX(resultados!$A$2:$ZZ$1389, 59, MATCH($B$3, resultados!$A$1:$ZZ$1, 0))</f>
        <v/>
      </c>
    </row>
    <row r="66">
      <c r="A66">
        <f>INDEX(resultados!$A$2:$ZZ$1389, 60, MATCH($B$1, resultados!$A$1:$ZZ$1, 0))</f>
        <v/>
      </c>
      <c r="B66">
        <f>INDEX(resultados!$A$2:$ZZ$1389, 60, MATCH($B$2, resultados!$A$1:$ZZ$1, 0))</f>
        <v/>
      </c>
      <c r="C66">
        <f>INDEX(resultados!$A$2:$ZZ$1389, 60, MATCH($B$3, resultados!$A$1:$ZZ$1, 0))</f>
        <v/>
      </c>
    </row>
    <row r="67">
      <c r="A67">
        <f>INDEX(resultados!$A$2:$ZZ$1389, 61, MATCH($B$1, resultados!$A$1:$ZZ$1, 0))</f>
        <v/>
      </c>
      <c r="B67">
        <f>INDEX(resultados!$A$2:$ZZ$1389, 61, MATCH($B$2, resultados!$A$1:$ZZ$1, 0))</f>
        <v/>
      </c>
      <c r="C67">
        <f>INDEX(resultados!$A$2:$ZZ$1389, 61, MATCH($B$3, resultados!$A$1:$ZZ$1, 0))</f>
        <v/>
      </c>
    </row>
    <row r="68">
      <c r="A68">
        <f>INDEX(resultados!$A$2:$ZZ$1389, 62, MATCH($B$1, resultados!$A$1:$ZZ$1, 0))</f>
        <v/>
      </c>
      <c r="B68">
        <f>INDEX(resultados!$A$2:$ZZ$1389, 62, MATCH($B$2, resultados!$A$1:$ZZ$1, 0))</f>
        <v/>
      </c>
      <c r="C68">
        <f>INDEX(resultados!$A$2:$ZZ$1389, 62, MATCH($B$3, resultados!$A$1:$ZZ$1, 0))</f>
        <v/>
      </c>
    </row>
    <row r="69">
      <c r="A69">
        <f>INDEX(resultados!$A$2:$ZZ$1389, 63, MATCH($B$1, resultados!$A$1:$ZZ$1, 0))</f>
        <v/>
      </c>
      <c r="B69">
        <f>INDEX(resultados!$A$2:$ZZ$1389, 63, MATCH($B$2, resultados!$A$1:$ZZ$1, 0))</f>
        <v/>
      </c>
      <c r="C69">
        <f>INDEX(resultados!$A$2:$ZZ$1389, 63, MATCH($B$3, resultados!$A$1:$ZZ$1, 0))</f>
        <v/>
      </c>
    </row>
    <row r="70">
      <c r="A70">
        <f>INDEX(resultados!$A$2:$ZZ$1389, 64, MATCH($B$1, resultados!$A$1:$ZZ$1, 0))</f>
        <v/>
      </c>
      <c r="B70">
        <f>INDEX(resultados!$A$2:$ZZ$1389, 64, MATCH($B$2, resultados!$A$1:$ZZ$1, 0))</f>
        <v/>
      </c>
      <c r="C70">
        <f>INDEX(resultados!$A$2:$ZZ$1389, 64, MATCH($B$3, resultados!$A$1:$ZZ$1, 0))</f>
        <v/>
      </c>
    </row>
    <row r="71">
      <c r="A71">
        <f>INDEX(resultados!$A$2:$ZZ$1389, 65, MATCH($B$1, resultados!$A$1:$ZZ$1, 0))</f>
        <v/>
      </c>
      <c r="B71">
        <f>INDEX(resultados!$A$2:$ZZ$1389, 65, MATCH($B$2, resultados!$A$1:$ZZ$1, 0))</f>
        <v/>
      </c>
      <c r="C71">
        <f>INDEX(resultados!$A$2:$ZZ$1389, 65, MATCH($B$3, resultados!$A$1:$ZZ$1, 0))</f>
        <v/>
      </c>
    </row>
    <row r="72">
      <c r="A72">
        <f>INDEX(resultados!$A$2:$ZZ$1389, 66, MATCH($B$1, resultados!$A$1:$ZZ$1, 0))</f>
        <v/>
      </c>
      <c r="B72">
        <f>INDEX(resultados!$A$2:$ZZ$1389, 66, MATCH($B$2, resultados!$A$1:$ZZ$1, 0))</f>
        <v/>
      </c>
      <c r="C72">
        <f>INDEX(resultados!$A$2:$ZZ$1389, 66, MATCH($B$3, resultados!$A$1:$ZZ$1, 0))</f>
        <v/>
      </c>
    </row>
    <row r="73">
      <c r="A73">
        <f>INDEX(resultados!$A$2:$ZZ$1389, 67, MATCH($B$1, resultados!$A$1:$ZZ$1, 0))</f>
        <v/>
      </c>
      <c r="B73">
        <f>INDEX(resultados!$A$2:$ZZ$1389, 67, MATCH($B$2, resultados!$A$1:$ZZ$1, 0))</f>
        <v/>
      </c>
      <c r="C73">
        <f>INDEX(resultados!$A$2:$ZZ$1389, 67, MATCH($B$3, resultados!$A$1:$ZZ$1, 0))</f>
        <v/>
      </c>
    </row>
    <row r="74">
      <c r="A74">
        <f>INDEX(resultados!$A$2:$ZZ$1389, 68, MATCH($B$1, resultados!$A$1:$ZZ$1, 0))</f>
        <v/>
      </c>
      <c r="B74">
        <f>INDEX(resultados!$A$2:$ZZ$1389, 68, MATCH($B$2, resultados!$A$1:$ZZ$1, 0))</f>
        <v/>
      </c>
      <c r="C74">
        <f>INDEX(resultados!$A$2:$ZZ$1389, 68, MATCH($B$3, resultados!$A$1:$ZZ$1, 0))</f>
        <v/>
      </c>
    </row>
    <row r="75">
      <c r="A75">
        <f>INDEX(resultados!$A$2:$ZZ$1389, 69, MATCH($B$1, resultados!$A$1:$ZZ$1, 0))</f>
        <v/>
      </c>
      <c r="B75">
        <f>INDEX(resultados!$A$2:$ZZ$1389, 69, MATCH($B$2, resultados!$A$1:$ZZ$1, 0))</f>
        <v/>
      </c>
      <c r="C75">
        <f>INDEX(resultados!$A$2:$ZZ$1389, 69, MATCH($B$3, resultados!$A$1:$ZZ$1, 0))</f>
        <v/>
      </c>
    </row>
    <row r="76">
      <c r="A76">
        <f>INDEX(resultados!$A$2:$ZZ$1389, 70, MATCH($B$1, resultados!$A$1:$ZZ$1, 0))</f>
        <v/>
      </c>
      <c r="B76">
        <f>INDEX(resultados!$A$2:$ZZ$1389, 70, MATCH($B$2, resultados!$A$1:$ZZ$1, 0))</f>
        <v/>
      </c>
      <c r="C76">
        <f>INDEX(resultados!$A$2:$ZZ$1389, 70, MATCH($B$3, resultados!$A$1:$ZZ$1, 0))</f>
        <v/>
      </c>
    </row>
    <row r="77">
      <c r="A77">
        <f>INDEX(resultados!$A$2:$ZZ$1389, 71, MATCH($B$1, resultados!$A$1:$ZZ$1, 0))</f>
        <v/>
      </c>
      <c r="B77">
        <f>INDEX(resultados!$A$2:$ZZ$1389, 71, MATCH($B$2, resultados!$A$1:$ZZ$1, 0))</f>
        <v/>
      </c>
      <c r="C77">
        <f>INDEX(resultados!$A$2:$ZZ$1389, 71, MATCH($B$3, resultados!$A$1:$ZZ$1, 0))</f>
        <v/>
      </c>
    </row>
    <row r="78">
      <c r="A78">
        <f>INDEX(resultados!$A$2:$ZZ$1389, 72, MATCH($B$1, resultados!$A$1:$ZZ$1, 0))</f>
        <v/>
      </c>
      <c r="B78">
        <f>INDEX(resultados!$A$2:$ZZ$1389, 72, MATCH($B$2, resultados!$A$1:$ZZ$1, 0))</f>
        <v/>
      </c>
      <c r="C78">
        <f>INDEX(resultados!$A$2:$ZZ$1389, 72, MATCH($B$3, resultados!$A$1:$ZZ$1, 0))</f>
        <v/>
      </c>
    </row>
    <row r="79">
      <c r="A79">
        <f>INDEX(resultados!$A$2:$ZZ$1389, 73, MATCH($B$1, resultados!$A$1:$ZZ$1, 0))</f>
        <v/>
      </c>
      <c r="B79">
        <f>INDEX(resultados!$A$2:$ZZ$1389, 73, MATCH($B$2, resultados!$A$1:$ZZ$1, 0))</f>
        <v/>
      </c>
      <c r="C79">
        <f>INDEX(resultados!$A$2:$ZZ$1389, 73, MATCH($B$3, resultados!$A$1:$ZZ$1, 0))</f>
        <v/>
      </c>
    </row>
    <row r="80">
      <c r="A80">
        <f>INDEX(resultados!$A$2:$ZZ$1389, 74, MATCH($B$1, resultados!$A$1:$ZZ$1, 0))</f>
        <v/>
      </c>
      <c r="B80">
        <f>INDEX(resultados!$A$2:$ZZ$1389, 74, MATCH($B$2, resultados!$A$1:$ZZ$1, 0))</f>
        <v/>
      </c>
      <c r="C80">
        <f>INDEX(resultados!$A$2:$ZZ$1389, 74, MATCH($B$3, resultados!$A$1:$ZZ$1, 0))</f>
        <v/>
      </c>
    </row>
    <row r="81">
      <c r="A81">
        <f>INDEX(resultados!$A$2:$ZZ$1389, 75, MATCH($B$1, resultados!$A$1:$ZZ$1, 0))</f>
        <v/>
      </c>
      <c r="B81">
        <f>INDEX(resultados!$A$2:$ZZ$1389, 75, MATCH($B$2, resultados!$A$1:$ZZ$1, 0))</f>
        <v/>
      </c>
      <c r="C81">
        <f>INDEX(resultados!$A$2:$ZZ$1389, 75, MATCH($B$3, resultados!$A$1:$ZZ$1, 0))</f>
        <v/>
      </c>
    </row>
    <row r="82">
      <c r="A82">
        <f>INDEX(resultados!$A$2:$ZZ$1389, 76, MATCH($B$1, resultados!$A$1:$ZZ$1, 0))</f>
        <v/>
      </c>
      <c r="B82">
        <f>INDEX(resultados!$A$2:$ZZ$1389, 76, MATCH($B$2, resultados!$A$1:$ZZ$1, 0))</f>
        <v/>
      </c>
      <c r="C82">
        <f>INDEX(resultados!$A$2:$ZZ$1389, 76, MATCH($B$3, resultados!$A$1:$ZZ$1, 0))</f>
        <v/>
      </c>
    </row>
    <row r="83">
      <c r="A83">
        <f>INDEX(resultados!$A$2:$ZZ$1389, 77, MATCH($B$1, resultados!$A$1:$ZZ$1, 0))</f>
        <v/>
      </c>
      <c r="B83">
        <f>INDEX(resultados!$A$2:$ZZ$1389, 77, MATCH($B$2, resultados!$A$1:$ZZ$1, 0))</f>
        <v/>
      </c>
      <c r="C83">
        <f>INDEX(resultados!$A$2:$ZZ$1389, 77, MATCH($B$3, resultados!$A$1:$ZZ$1, 0))</f>
        <v/>
      </c>
    </row>
    <row r="84">
      <c r="A84">
        <f>INDEX(resultados!$A$2:$ZZ$1389, 78, MATCH($B$1, resultados!$A$1:$ZZ$1, 0))</f>
        <v/>
      </c>
      <c r="B84">
        <f>INDEX(resultados!$A$2:$ZZ$1389, 78, MATCH($B$2, resultados!$A$1:$ZZ$1, 0))</f>
        <v/>
      </c>
      <c r="C84">
        <f>INDEX(resultados!$A$2:$ZZ$1389, 78, MATCH($B$3, resultados!$A$1:$ZZ$1, 0))</f>
        <v/>
      </c>
    </row>
    <row r="85">
      <c r="A85">
        <f>INDEX(resultados!$A$2:$ZZ$1389, 79, MATCH($B$1, resultados!$A$1:$ZZ$1, 0))</f>
        <v/>
      </c>
      <c r="B85">
        <f>INDEX(resultados!$A$2:$ZZ$1389, 79, MATCH($B$2, resultados!$A$1:$ZZ$1, 0))</f>
        <v/>
      </c>
      <c r="C85">
        <f>INDEX(resultados!$A$2:$ZZ$1389, 79, MATCH($B$3, resultados!$A$1:$ZZ$1, 0))</f>
        <v/>
      </c>
    </row>
    <row r="86">
      <c r="A86">
        <f>INDEX(resultados!$A$2:$ZZ$1389, 80, MATCH($B$1, resultados!$A$1:$ZZ$1, 0))</f>
        <v/>
      </c>
      <c r="B86">
        <f>INDEX(resultados!$A$2:$ZZ$1389, 80, MATCH($B$2, resultados!$A$1:$ZZ$1, 0))</f>
        <v/>
      </c>
      <c r="C86">
        <f>INDEX(resultados!$A$2:$ZZ$1389, 80, MATCH($B$3, resultados!$A$1:$ZZ$1, 0))</f>
        <v/>
      </c>
    </row>
    <row r="87">
      <c r="A87">
        <f>INDEX(resultados!$A$2:$ZZ$1389, 81, MATCH($B$1, resultados!$A$1:$ZZ$1, 0))</f>
        <v/>
      </c>
      <c r="B87">
        <f>INDEX(resultados!$A$2:$ZZ$1389, 81, MATCH($B$2, resultados!$A$1:$ZZ$1, 0))</f>
        <v/>
      </c>
      <c r="C87">
        <f>INDEX(resultados!$A$2:$ZZ$1389, 81, MATCH($B$3, resultados!$A$1:$ZZ$1, 0))</f>
        <v/>
      </c>
    </row>
    <row r="88">
      <c r="A88">
        <f>INDEX(resultados!$A$2:$ZZ$1389, 82, MATCH($B$1, resultados!$A$1:$ZZ$1, 0))</f>
        <v/>
      </c>
      <c r="B88">
        <f>INDEX(resultados!$A$2:$ZZ$1389, 82, MATCH($B$2, resultados!$A$1:$ZZ$1, 0))</f>
        <v/>
      </c>
      <c r="C88">
        <f>INDEX(resultados!$A$2:$ZZ$1389, 82, MATCH($B$3, resultados!$A$1:$ZZ$1, 0))</f>
        <v/>
      </c>
    </row>
    <row r="89">
      <c r="A89">
        <f>INDEX(resultados!$A$2:$ZZ$1389, 83, MATCH($B$1, resultados!$A$1:$ZZ$1, 0))</f>
        <v/>
      </c>
      <c r="B89">
        <f>INDEX(resultados!$A$2:$ZZ$1389, 83, MATCH($B$2, resultados!$A$1:$ZZ$1, 0))</f>
        <v/>
      </c>
      <c r="C89">
        <f>INDEX(resultados!$A$2:$ZZ$1389, 83, MATCH($B$3, resultados!$A$1:$ZZ$1, 0))</f>
        <v/>
      </c>
    </row>
    <row r="90">
      <c r="A90">
        <f>INDEX(resultados!$A$2:$ZZ$1389, 84, MATCH($B$1, resultados!$A$1:$ZZ$1, 0))</f>
        <v/>
      </c>
      <c r="B90">
        <f>INDEX(resultados!$A$2:$ZZ$1389, 84, MATCH($B$2, resultados!$A$1:$ZZ$1, 0))</f>
        <v/>
      </c>
      <c r="C90">
        <f>INDEX(resultados!$A$2:$ZZ$1389, 84, MATCH($B$3, resultados!$A$1:$ZZ$1, 0))</f>
        <v/>
      </c>
    </row>
    <row r="91">
      <c r="A91">
        <f>INDEX(resultados!$A$2:$ZZ$1389, 85, MATCH($B$1, resultados!$A$1:$ZZ$1, 0))</f>
        <v/>
      </c>
      <c r="B91">
        <f>INDEX(resultados!$A$2:$ZZ$1389, 85, MATCH($B$2, resultados!$A$1:$ZZ$1, 0))</f>
        <v/>
      </c>
      <c r="C91">
        <f>INDEX(resultados!$A$2:$ZZ$1389, 85, MATCH($B$3, resultados!$A$1:$ZZ$1, 0))</f>
        <v/>
      </c>
    </row>
    <row r="92">
      <c r="A92">
        <f>INDEX(resultados!$A$2:$ZZ$1389, 86, MATCH($B$1, resultados!$A$1:$ZZ$1, 0))</f>
        <v/>
      </c>
      <c r="B92">
        <f>INDEX(resultados!$A$2:$ZZ$1389, 86, MATCH($B$2, resultados!$A$1:$ZZ$1, 0))</f>
        <v/>
      </c>
      <c r="C92">
        <f>INDEX(resultados!$A$2:$ZZ$1389, 86, MATCH($B$3, resultados!$A$1:$ZZ$1, 0))</f>
        <v/>
      </c>
    </row>
    <row r="93">
      <c r="A93">
        <f>INDEX(resultados!$A$2:$ZZ$1389, 87, MATCH($B$1, resultados!$A$1:$ZZ$1, 0))</f>
        <v/>
      </c>
      <c r="B93">
        <f>INDEX(resultados!$A$2:$ZZ$1389, 87, MATCH($B$2, resultados!$A$1:$ZZ$1, 0))</f>
        <v/>
      </c>
      <c r="C93">
        <f>INDEX(resultados!$A$2:$ZZ$1389, 87, MATCH($B$3, resultados!$A$1:$ZZ$1, 0))</f>
        <v/>
      </c>
    </row>
    <row r="94">
      <c r="A94">
        <f>INDEX(resultados!$A$2:$ZZ$1389, 88, MATCH($B$1, resultados!$A$1:$ZZ$1, 0))</f>
        <v/>
      </c>
      <c r="B94">
        <f>INDEX(resultados!$A$2:$ZZ$1389, 88, MATCH($B$2, resultados!$A$1:$ZZ$1, 0))</f>
        <v/>
      </c>
      <c r="C94">
        <f>INDEX(resultados!$A$2:$ZZ$1389, 88, MATCH($B$3, resultados!$A$1:$ZZ$1, 0))</f>
        <v/>
      </c>
    </row>
    <row r="95">
      <c r="A95">
        <f>INDEX(resultados!$A$2:$ZZ$1389, 89, MATCH($B$1, resultados!$A$1:$ZZ$1, 0))</f>
        <v/>
      </c>
      <c r="B95">
        <f>INDEX(resultados!$A$2:$ZZ$1389, 89, MATCH($B$2, resultados!$A$1:$ZZ$1, 0))</f>
        <v/>
      </c>
      <c r="C95">
        <f>INDEX(resultados!$A$2:$ZZ$1389, 89, MATCH($B$3, resultados!$A$1:$ZZ$1, 0))</f>
        <v/>
      </c>
    </row>
    <row r="96">
      <c r="A96">
        <f>INDEX(resultados!$A$2:$ZZ$1389, 90, MATCH($B$1, resultados!$A$1:$ZZ$1, 0))</f>
        <v/>
      </c>
      <c r="B96">
        <f>INDEX(resultados!$A$2:$ZZ$1389, 90, MATCH($B$2, resultados!$A$1:$ZZ$1, 0))</f>
        <v/>
      </c>
      <c r="C96">
        <f>INDEX(resultados!$A$2:$ZZ$1389, 90, MATCH($B$3, resultados!$A$1:$ZZ$1, 0))</f>
        <v/>
      </c>
    </row>
    <row r="97">
      <c r="A97">
        <f>INDEX(resultados!$A$2:$ZZ$1389, 91, MATCH($B$1, resultados!$A$1:$ZZ$1, 0))</f>
        <v/>
      </c>
      <c r="B97">
        <f>INDEX(resultados!$A$2:$ZZ$1389, 91, MATCH($B$2, resultados!$A$1:$ZZ$1, 0))</f>
        <v/>
      </c>
      <c r="C97">
        <f>INDEX(resultados!$A$2:$ZZ$1389, 91, MATCH($B$3, resultados!$A$1:$ZZ$1, 0))</f>
        <v/>
      </c>
    </row>
    <row r="98">
      <c r="A98">
        <f>INDEX(resultados!$A$2:$ZZ$1389, 92, MATCH($B$1, resultados!$A$1:$ZZ$1, 0))</f>
        <v/>
      </c>
      <c r="B98">
        <f>INDEX(resultados!$A$2:$ZZ$1389, 92, MATCH($B$2, resultados!$A$1:$ZZ$1, 0))</f>
        <v/>
      </c>
      <c r="C98">
        <f>INDEX(resultados!$A$2:$ZZ$1389, 92, MATCH($B$3, resultados!$A$1:$ZZ$1, 0))</f>
        <v/>
      </c>
    </row>
    <row r="99">
      <c r="A99">
        <f>INDEX(resultados!$A$2:$ZZ$1389, 93, MATCH($B$1, resultados!$A$1:$ZZ$1, 0))</f>
        <v/>
      </c>
      <c r="B99">
        <f>INDEX(resultados!$A$2:$ZZ$1389, 93, MATCH($B$2, resultados!$A$1:$ZZ$1, 0))</f>
        <v/>
      </c>
      <c r="C99">
        <f>INDEX(resultados!$A$2:$ZZ$1389, 93, MATCH($B$3, resultados!$A$1:$ZZ$1, 0))</f>
        <v/>
      </c>
    </row>
    <row r="100">
      <c r="A100">
        <f>INDEX(resultados!$A$2:$ZZ$1389, 94, MATCH($B$1, resultados!$A$1:$ZZ$1, 0))</f>
        <v/>
      </c>
      <c r="B100">
        <f>INDEX(resultados!$A$2:$ZZ$1389, 94, MATCH($B$2, resultados!$A$1:$ZZ$1, 0))</f>
        <v/>
      </c>
      <c r="C100">
        <f>INDEX(resultados!$A$2:$ZZ$1389, 94, MATCH($B$3, resultados!$A$1:$ZZ$1, 0))</f>
        <v/>
      </c>
    </row>
    <row r="101">
      <c r="A101">
        <f>INDEX(resultados!$A$2:$ZZ$1389, 95, MATCH($B$1, resultados!$A$1:$ZZ$1, 0))</f>
        <v/>
      </c>
      <c r="B101">
        <f>INDEX(resultados!$A$2:$ZZ$1389, 95, MATCH($B$2, resultados!$A$1:$ZZ$1, 0))</f>
        <v/>
      </c>
      <c r="C101">
        <f>INDEX(resultados!$A$2:$ZZ$1389, 95, MATCH($B$3, resultados!$A$1:$ZZ$1, 0))</f>
        <v/>
      </c>
    </row>
    <row r="102">
      <c r="A102">
        <f>INDEX(resultados!$A$2:$ZZ$1389, 96, MATCH($B$1, resultados!$A$1:$ZZ$1, 0))</f>
        <v/>
      </c>
      <c r="B102">
        <f>INDEX(resultados!$A$2:$ZZ$1389, 96, MATCH($B$2, resultados!$A$1:$ZZ$1, 0))</f>
        <v/>
      </c>
      <c r="C102">
        <f>INDEX(resultados!$A$2:$ZZ$1389, 96, MATCH($B$3, resultados!$A$1:$ZZ$1, 0))</f>
        <v/>
      </c>
    </row>
    <row r="103">
      <c r="A103">
        <f>INDEX(resultados!$A$2:$ZZ$1389, 97, MATCH($B$1, resultados!$A$1:$ZZ$1, 0))</f>
        <v/>
      </c>
      <c r="B103">
        <f>INDEX(resultados!$A$2:$ZZ$1389, 97, MATCH($B$2, resultados!$A$1:$ZZ$1, 0))</f>
        <v/>
      </c>
      <c r="C103">
        <f>INDEX(resultados!$A$2:$ZZ$1389, 97, MATCH($B$3, resultados!$A$1:$ZZ$1, 0))</f>
        <v/>
      </c>
    </row>
    <row r="104">
      <c r="A104">
        <f>INDEX(resultados!$A$2:$ZZ$1389, 98, MATCH($B$1, resultados!$A$1:$ZZ$1, 0))</f>
        <v/>
      </c>
      <c r="B104">
        <f>INDEX(resultados!$A$2:$ZZ$1389, 98, MATCH($B$2, resultados!$A$1:$ZZ$1, 0))</f>
        <v/>
      </c>
      <c r="C104">
        <f>INDEX(resultados!$A$2:$ZZ$1389, 98, MATCH($B$3, resultados!$A$1:$ZZ$1, 0))</f>
        <v/>
      </c>
    </row>
    <row r="105">
      <c r="A105">
        <f>INDEX(resultados!$A$2:$ZZ$1389, 99, MATCH($B$1, resultados!$A$1:$ZZ$1, 0))</f>
        <v/>
      </c>
      <c r="B105">
        <f>INDEX(resultados!$A$2:$ZZ$1389, 99, MATCH($B$2, resultados!$A$1:$ZZ$1, 0))</f>
        <v/>
      </c>
      <c r="C105">
        <f>INDEX(resultados!$A$2:$ZZ$1389, 99, MATCH($B$3, resultados!$A$1:$ZZ$1, 0))</f>
        <v/>
      </c>
    </row>
    <row r="106">
      <c r="A106">
        <f>INDEX(resultados!$A$2:$ZZ$1389, 100, MATCH($B$1, resultados!$A$1:$ZZ$1, 0))</f>
        <v/>
      </c>
      <c r="B106">
        <f>INDEX(resultados!$A$2:$ZZ$1389, 100, MATCH($B$2, resultados!$A$1:$ZZ$1, 0))</f>
        <v/>
      </c>
      <c r="C106">
        <f>INDEX(resultados!$A$2:$ZZ$1389, 100, MATCH($B$3, resultados!$A$1:$ZZ$1, 0))</f>
        <v/>
      </c>
    </row>
    <row r="107">
      <c r="A107">
        <f>INDEX(resultados!$A$2:$ZZ$1389, 101, MATCH($B$1, resultados!$A$1:$ZZ$1, 0))</f>
        <v/>
      </c>
      <c r="B107">
        <f>INDEX(resultados!$A$2:$ZZ$1389, 101, MATCH($B$2, resultados!$A$1:$ZZ$1, 0))</f>
        <v/>
      </c>
      <c r="C107">
        <f>INDEX(resultados!$A$2:$ZZ$1389, 101, MATCH($B$3, resultados!$A$1:$ZZ$1, 0))</f>
        <v/>
      </c>
    </row>
    <row r="108">
      <c r="A108">
        <f>INDEX(resultados!$A$2:$ZZ$1389, 102, MATCH($B$1, resultados!$A$1:$ZZ$1, 0))</f>
        <v/>
      </c>
      <c r="B108">
        <f>INDEX(resultados!$A$2:$ZZ$1389, 102, MATCH($B$2, resultados!$A$1:$ZZ$1, 0))</f>
        <v/>
      </c>
      <c r="C108">
        <f>INDEX(resultados!$A$2:$ZZ$1389, 102, MATCH($B$3, resultados!$A$1:$ZZ$1, 0))</f>
        <v/>
      </c>
    </row>
    <row r="109">
      <c r="A109">
        <f>INDEX(resultados!$A$2:$ZZ$1389, 103, MATCH($B$1, resultados!$A$1:$ZZ$1, 0))</f>
        <v/>
      </c>
      <c r="B109">
        <f>INDEX(resultados!$A$2:$ZZ$1389, 103, MATCH($B$2, resultados!$A$1:$ZZ$1, 0))</f>
        <v/>
      </c>
      <c r="C109">
        <f>INDEX(resultados!$A$2:$ZZ$1389, 103, MATCH($B$3, resultados!$A$1:$ZZ$1, 0))</f>
        <v/>
      </c>
    </row>
    <row r="110">
      <c r="A110">
        <f>INDEX(resultados!$A$2:$ZZ$1389, 104, MATCH($B$1, resultados!$A$1:$ZZ$1, 0))</f>
        <v/>
      </c>
      <c r="B110">
        <f>INDEX(resultados!$A$2:$ZZ$1389, 104, MATCH($B$2, resultados!$A$1:$ZZ$1, 0))</f>
        <v/>
      </c>
      <c r="C110">
        <f>INDEX(resultados!$A$2:$ZZ$1389, 104, MATCH($B$3, resultados!$A$1:$ZZ$1, 0))</f>
        <v/>
      </c>
    </row>
    <row r="111">
      <c r="A111">
        <f>INDEX(resultados!$A$2:$ZZ$1389, 105, MATCH($B$1, resultados!$A$1:$ZZ$1, 0))</f>
        <v/>
      </c>
      <c r="B111">
        <f>INDEX(resultados!$A$2:$ZZ$1389, 105, MATCH($B$2, resultados!$A$1:$ZZ$1, 0))</f>
        <v/>
      </c>
      <c r="C111">
        <f>INDEX(resultados!$A$2:$ZZ$1389, 105, MATCH($B$3, resultados!$A$1:$ZZ$1, 0))</f>
        <v/>
      </c>
    </row>
    <row r="112">
      <c r="A112">
        <f>INDEX(resultados!$A$2:$ZZ$1389, 106, MATCH($B$1, resultados!$A$1:$ZZ$1, 0))</f>
        <v/>
      </c>
      <c r="B112">
        <f>INDEX(resultados!$A$2:$ZZ$1389, 106, MATCH($B$2, resultados!$A$1:$ZZ$1, 0))</f>
        <v/>
      </c>
      <c r="C112">
        <f>INDEX(resultados!$A$2:$ZZ$1389, 106, MATCH($B$3, resultados!$A$1:$ZZ$1, 0))</f>
        <v/>
      </c>
    </row>
    <row r="113">
      <c r="A113">
        <f>INDEX(resultados!$A$2:$ZZ$1389, 107, MATCH($B$1, resultados!$A$1:$ZZ$1, 0))</f>
        <v/>
      </c>
      <c r="B113">
        <f>INDEX(resultados!$A$2:$ZZ$1389, 107, MATCH($B$2, resultados!$A$1:$ZZ$1, 0))</f>
        <v/>
      </c>
      <c r="C113">
        <f>INDEX(resultados!$A$2:$ZZ$1389, 107, MATCH($B$3, resultados!$A$1:$ZZ$1, 0))</f>
        <v/>
      </c>
    </row>
    <row r="114">
      <c r="A114">
        <f>INDEX(resultados!$A$2:$ZZ$1389, 108, MATCH($B$1, resultados!$A$1:$ZZ$1, 0))</f>
        <v/>
      </c>
      <c r="B114">
        <f>INDEX(resultados!$A$2:$ZZ$1389, 108, MATCH($B$2, resultados!$A$1:$ZZ$1, 0))</f>
        <v/>
      </c>
      <c r="C114">
        <f>INDEX(resultados!$A$2:$ZZ$1389, 108, MATCH($B$3, resultados!$A$1:$ZZ$1, 0))</f>
        <v/>
      </c>
    </row>
    <row r="115">
      <c r="A115">
        <f>INDEX(resultados!$A$2:$ZZ$1389, 109, MATCH($B$1, resultados!$A$1:$ZZ$1, 0))</f>
        <v/>
      </c>
      <c r="B115">
        <f>INDEX(resultados!$A$2:$ZZ$1389, 109, MATCH($B$2, resultados!$A$1:$ZZ$1, 0))</f>
        <v/>
      </c>
      <c r="C115">
        <f>INDEX(resultados!$A$2:$ZZ$1389, 109, MATCH($B$3, resultados!$A$1:$ZZ$1, 0))</f>
        <v/>
      </c>
    </row>
    <row r="116">
      <c r="A116">
        <f>INDEX(resultados!$A$2:$ZZ$1389, 110, MATCH($B$1, resultados!$A$1:$ZZ$1, 0))</f>
        <v/>
      </c>
      <c r="B116">
        <f>INDEX(resultados!$A$2:$ZZ$1389, 110, MATCH($B$2, resultados!$A$1:$ZZ$1, 0))</f>
        <v/>
      </c>
      <c r="C116">
        <f>INDEX(resultados!$A$2:$ZZ$1389, 110, MATCH($B$3, resultados!$A$1:$ZZ$1, 0))</f>
        <v/>
      </c>
    </row>
    <row r="117">
      <c r="A117">
        <f>INDEX(resultados!$A$2:$ZZ$1389, 111, MATCH($B$1, resultados!$A$1:$ZZ$1, 0))</f>
        <v/>
      </c>
      <c r="B117">
        <f>INDEX(resultados!$A$2:$ZZ$1389, 111, MATCH($B$2, resultados!$A$1:$ZZ$1, 0))</f>
        <v/>
      </c>
      <c r="C117">
        <f>INDEX(resultados!$A$2:$ZZ$1389, 111, MATCH($B$3, resultados!$A$1:$ZZ$1, 0))</f>
        <v/>
      </c>
    </row>
    <row r="118">
      <c r="A118">
        <f>INDEX(resultados!$A$2:$ZZ$1389, 112, MATCH($B$1, resultados!$A$1:$ZZ$1, 0))</f>
        <v/>
      </c>
      <c r="B118">
        <f>INDEX(resultados!$A$2:$ZZ$1389, 112, MATCH($B$2, resultados!$A$1:$ZZ$1, 0))</f>
        <v/>
      </c>
      <c r="C118">
        <f>INDEX(resultados!$A$2:$ZZ$1389, 112, MATCH($B$3, resultados!$A$1:$ZZ$1, 0))</f>
        <v/>
      </c>
    </row>
    <row r="119">
      <c r="A119">
        <f>INDEX(resultados!$A$2:$ZZ$1389, 113, MATCH($B$1, resultados!$A$1:$ZZ$1, 0))</f>
        <v/>
      </c>
      <c r="B119">
        <f>INDEX(resultados!$A$2:$ZZ$1389, 113, MATCH($B$2, resultados!$A$1:$ZZ$1, 0))</f>
        <v/>
      </c>
      <c r="C119">
        <f>INDEX(resultados!$A$2:$ZZ$1389, 113, MATCH($B$3, resultados!$A$1:$ZZ$1, 0))</f>
        <v/>
      </c>
    </row>
    <row r="120">
      <c r="A120">
        <f>INDEX(resultados!$A$2:$ZZ$1389, 114, MATCH($B$1, resultados!$A$1:$ZZ$1, 0))</f>
        <v/>
      </c>
      <c r="B120">
        <f>INDEX(resultados!$A$2:$ZZ$1389, 114, MATCH($B$2, resultados!$A$1:$ZZ$1, 0))</f>
        <v/>
      </c>
      <c r="C120">
        <f>INDEX(resultados!$A$2:$ZZ$1389, 114, MATCH($B$3, resultados!$A$1:$ZZ$1, 0))</f>
        <v/>
      </c>
    </row>
    <row r="121">
      <c r="A121">
        <f>INDEX(resultados!$A$2:$ZZ$1389, 115, MATCH($B$1, resultados!$A$1:$ZZ$1, 0))</f>
        <v/>
      </c>
      <c r="B121">
        <f>INDEX(resultados!$A$2:$ZZ$1389, 115, MATCH($B$2, resultados!$A$1:$ZZ$1, 0))</f>
        <v/>
      </c>
      <c r="C121">
        <f>INDEX(resultados!$A$2:$ZZ$1389, 115, MATCH($B$3, resultados!$A$1:$ZZ$1, 0))</f>
        <v/>
      </c>
    </row>
    <row r="122">
      <c r="A122">
        <f>INDEX(resultados!$A$2:$ZZ$1389, 116, MATCH($B$1, resultados!$A$1:$ZZ$1, 0))</f>
        <v/>
      </c>
      <c r="B122">
        <f>INDEX(resultados!$A$2:$ZZ$1389, 116, MATCH($B$2, resultados!$A$1:$ZZ$1, 0))</f>
        <v/>
      </c>
      <c r="C122">
        <f>INDEX(resultados!$A$2:$ZZ$1389, 116, MATCH($B$3, resultados!$A$1:$ZZ$1, 0))</f>
        <v/>
      </c>
    </row>
    <row r="123">
      <c r="A123">
        <f>INDEX(resultados!$A$2:$ZZ$1389, 117, MATCH($B$1, resultados!$A$1:$ZZ$1, 0))</f>
        <v/>
      </c>
      <c r="B123">
        <f>INDEX(resultados!$A$2:$ZZ$1389, 117, MATCH($B$2, resultados!$A$1:$ZZ$1, 0))</f>
        <v/>
      </c>
      <c r="C123">
        <f>INDEX(resultados!$A$2:$ZZ$1389, 117, MATCH($B$3, resultados!$A$1:$ZZ$1, 0))</f>
        <v/>
      </c>
    </row>
    <row r="124">
      <c r="A124">
        <f>INDEX(resultados!$A$2:$ZZ$1389, 118, MATCH($B$1, resultados!$A$1:$ZZ$1, 0))</f>
        <v/>
      </c>
      <c r="B124">
        <f>INDEX(resultados!$A$2:$ZZ$1389, 118, MATCH($B$2, resultados!$A$1:$ZZ$1, 0))</f>
        <v/>
      </c>
      <c r="C124">
        <f>INDEX(resultados!$A$2:$ZZ$1389, 118, MATCH($B$3, resultados!$A$1:$ZZ$1, 0))</f>
        <v/>
      </c>
    </row>
    <row r="125">
      <c r="A125">
        <f>INDEX(resultados!$A$2:$ZZ$1389, 119, MATCH($B$1, resultados!$A$1:$ZZ$1, 0))</f>
        <v/>
      </c>
      <c r="B125">
        <f>INDEX(resultados!$A$2:$ZZ$1389, 119, MATCH($B$2, resultados!$A$1:$ZZ$1, 0))</f>
        <v/>
      </c>
      <c r="C125">
        <f>INDEX(resultados!$A$2:$ZZ$1389, 119, MATCH($B$3, resultados!$A$1:$ZZ$1, 0))</f>
        <v/>
      </c>
    </row>
    <row r="126">
      <c r="A126">
        <f>INDEX(resultados!$A$2:$ZZ$1389, 120, MATCH($B$1, resultados!$A$1:$ZZ$1, 0))</f>
        <v/>
      </c>
      <c r="B126">
        <f>INDEX(resultados!$A$2:$ZZ$1389, 120, MATCH($B$2, resultados!$A$1:$ZZ$1, 0))</f>
        <v/>
      </c>
      <c r="C126">
        <f>INDEX(resultados!$A$2:$ZZ$1389, 120, MATCH($B$3, resultados!$A$1:$ZZ$1, 0))</f>
        <v/>
      </c>
    </row>
    <row r="127">
      <c r="A127">
        <f>INDEX(resultados!$A$2:$ZZ$1389, 121, MATCH($B$1, resultados!$A$1:$ZZ$1, 0))</f>
        <v/>
      </c>
      <c r="B127">
        <f>INDEX(resultados!$A$2:$ZZ$1389, 121, MATCH($B$2, resultados!$A$1:$ZZ$1, 0))</f>
        <v/>
      </c>
      <c r="C127">
        <f>INDEX(resultados!$A$2:$ZZ$1389, 121, MATCH($B$3, resultados!$A$1:$ZZ$1, 0))</f>
        <v/>
      </c>
    </row>
    <row r="128">
      <c r="A128">
        <f>INDEX(resultados!$A$2:$ZZ$1389, 122, MATCH($B$1, resultados!$A$1:$ZZ$1, 0))</f>
        <v/>
      </c>
      <c r="B128">
        <f>INDEX(resultados!$A$2:$ZZ$1389, 122, MATCH($B$2, resultados!$A$1:$ZZ$1, 0))</f>
        <v/>
      </c>
      <c r="C128">
        <f>INDEX(resultados!$A$2:$ZZ$1389, 122, MATCH($B$3, resultados!$A$1:$ZZ$1, 0))</f>
        <v/>
      </c>
    </row>
    <row r="129">
      <c r="A129">
        <f>INDEX(resultados!$A$2:$ZZ$1389, 123, MATCH($B$1, resultados!$A$1:$ZZ$1, 0))</f>
        <v/>
      </c>
      <c r="B129">
        <f>INDEX(resultados!$A$2:$ZZ$1389, 123, MATCH($B$2, resultados!$A$1:$ZZ$1, 0))</f>
        <v/>
      </c>
      <c r="C129">
        <f>INDEX(resultados!$A$2:$ZZ$1389, 123, MATCH($B$3, resultados!$A$1:$ZZ$1, 0))</f>
        <v/>
      </c>
    </row>
    <row r="130">
      <c r="A130">
        <f>INDEX(resultados!$A$2:$ZZ$1389, 124, MATCH($B$1, resultados!$A$1:$ZZ$1, 0))</f>
        <v/>
      </c>
      <c r="B130">
        <f>INDEX(resultados!$A$2:$ZZ$1389, 124, MATCH($B$2, resultados!$A$1:$ZZ$1, 0))</f>
        <v/>
      </c>
      <c r="C130">
        <f>INDEX(resultados!$A$2:$ZZ$1389, 124, MATCH($B$3, resultados!$A$1:$ZZ$1, 0))</f>
        <v/>
      </c>
    </row>
    <row r="131">
      <c r="A131">
        <f>INDEX(resultados!$A$2:$ZZ$1389, 125, MATCH($B$1, resultados!$A$1:$ZZ$1, 0))</f>
        <v/>
      </c>
      <c r="B131">
        <f>INDEX(resultados!$A$2:$ZZ$1389, 125, MATCH($B$2, resultados!$A$1:$ZZ$1, 0))</f>
        <v/>
      </c>
      <c r="C131">
        <f>INDEX(resultados!$A$2:$ZZ$1389, 125, MATCH($B$3, resultados!$A$1:$ZZ$1, 0))</f>
        <v/>
      </c>
    </row>
    <row r="132">
      <c r="A132">
        <f>INDEX(resultados!$A$2:$ZZ$1389, 126, MATCH($B$1, resultados!$A$1:$ZZ$1, 0))</f>
        <v/>
      </c>
      <c r="B132">
        <f>INDEX(resultados!$A$2:$ZZ$1389, 126, MATCH($B$2, resultados!$A$1:$ZZ$1, 0))</f>
        <v/>
      </c>
      <c r="C132">
        <f>INDEX(resultados!$A$2:$ZZ$1389, 126, MATCH($B$3, resultados!$A$1:$ZZ$1, 0))</f>
        <v/>
      </c>
    </row>
    <row r="133">
      <c r="A133">
        <f>INDEX(resultados!$A$2:$ZZ$1389, 127, MATCH($B$1, resultados!$A$1:$ZZ$1, 0))</f>
        <v/>
      </c>
      <c r="B133">
        <f>INDEX(resultados!$A$2:$ZZ$1389, 127, MATCH($B$2, resultados!$A$1:$ZZ$1, 0))</f>
        <v/>
      </c>
      <c r="C133">
        <f>INDEX(resultados!$A$2:$ZZ$1389, 127, MATCH($B$3, resultados!$A$1:$ZZ$1, 0))</f>
        <v/>
      </c>
    </row>
    <row r="134">
      <c r="A134">
        <f>INDEX(resultados!$A$2:$ZZ$1389, 128, MATCH($B$1, resultados!$A$1:$ZZ$1, 0))</f>
        <v/>
      </c>
      <c r="B134">
        <f>INDEX(resultados!$A$2:$ZZ$1389, 128, MATCH($B$2, resultados!$A$1:$ZZ$1, 0))</f>
        <v/>
      </c>
      <c r="C134">
        <f>INDEX(resultados!$A$2:$ZZ$1389, 128, MATCH($B$3, resultados!$A$1:$ZZ$1, 0))</f>
        <v/>
      </c>
    </row>
    <row r="135">
      <c r="A135">
        <f>INDEX(resultados!$A$2:$ZZ$1389, 129, MATCH($B$1, resultados!$A$1:$ZZ$1, 0))</f>
        <v/>
      </c>
      <c r="B135">
        <f>INDEX(resultados!$A$2:$ZZ$1389, 129, MATCH($B$2, resultados!$A$1:$ZZ$1, 0))</f>
        <v/>
      </c>
      <c r="C135">
        <f>INDEX(resultados!$A$2:$ZZ$1389, 129, MATCH($B$3, resultados!$A$1:$ZZ$1, 0))</f>
        <v/>
      </c>
    </row>
    <row r="136">
      <c r="A136">
        <f>INDEX(resultados!$A$2:$ZZ$1389, 130, MATCH($B$1, resultados!$A$1:$ZZ$1, 0))</f>
        <v/>
      </c>
      <c r="B136">
        <f>INDEX(resultados!$A$2:$ZZ$1389, 130, MATCH($B$2, resultados!$A$1:$ZZ$1, 0))</f>
        <v/>
      </c>
      <c r="C136">
        <f>INDEX(resultados!$A$2:$ZZ$1389, 130, MATCH($B$3, resultados!$A$1:$ZZ$1, 0))</f>
        <v/>
      </c>
    </row>
    <row r="137">
      <c r="A137">
        <f>INDEX(resultados!$A$2:$ZZ$1389, 131, MATCH($B$1, resultados!$A$1:$ZZ$1, 0))</f>
        <v/>
      </c>
      <c r="B137">
        <f>INDEX(resultados!$A$2:$ZZ$1389, 131, MATCH($B$2, resultados!$A$1:$ZZ$1, 0))</f>
        <v/>
      </c>
      <c r="C137">
        <f>INDEX(resultados!$A$2:$ZZ$1389, 131, MATCH($B$3, resultados!$A$1:$ZZ$1, 0))</f>
        <v/>
      </c>
    </row>
    <row r="138">
      <c r="A138">
        <f>INDEX(resultados!$A$2:$ZZ$1389, 132, MATCH($B$1, resultados!$A$1:$ZZ$1, 0))</f>
        <v/>
      </c>
      <c r="B138">
        <f>INDEX(resultados!$A$2:$ZZ$1389, 132, MATCH($B$2, resultados!$A$1:$ZZ$1, 0))</f>
        <v/>
      </c>
      <c r="C138">
        <f>INDEX(resultados!$A$2:$ZZ$1389, 132, MATCH($B$3, resultados!$A$1:$ZZ$1, 0))</f>
        <v/>
      </c>
    </row>
    <row r="139">
      <c r="A139">
        <f>INDEX(resultados!$A$2:$ZZ$1389, 133, MATCH($B$1, resultados!$A$1:$ZZ$1, 0))</f>
        <v/>
      </c>
      <c r="B139">
        <f>INDEX(resultados!$A$2:$ZZ$1389, 133, MATCH($B$2, resultados!$A$1:$ZZ$1, 0))</f>
        <v/>
      </c>
      <c r="C139">
        <f>INDEX(resultados!$A$2:$ZZ$1389, 133, MATCH($B$3, resultados!$A$1:$ZZ$1, 0))</f>
        <v/>
      </c>
    </row>
    <row r="140">
      <c r="A140">
        <f>INDEX(resultados!$A$2:$ZZ$1389, 134, MATCH($B$1, resultados!$A$1:$ZZ$1, 0))</f>
        <v/>
      </c>
      <c r="B140">
        <f>INDEX(resultados!$A$2:$ZZ$1389, 134, MATCH($B$2, resultados!$A$1:$ZZ$1, 0))</f>
        <v/>
      </c>
      <c r="C140">
        <f>INDEX(resultados!$A$2:$ZZ$1389, 134, MATCH($B$3, resultados!$A$1:$ZZ$1, 0))</f>
        <v/>
      </c>
    </row>
    <row r="141">
      <c r="A141">
        <f>INDEX(resultados!$A$2:$ZZ$1389, 135, MATCH($B$1, resultados!$A$1:$ZZ$1, 0))</f>
        <v/>
      </c>
      <c r="B141">
        <f>INDEX(resultados!$A$2:$ZZ$1389, 135, MATCH($B$2, resultados!$A$1:$ZZ$1, 0))</f>
        <v/>
      </c>
      <c r="C141">
        <f>INDEX(resultados!$A$2:$ZZ$1389, 135, MATCH($B$3, resultados!$A$1:$ZZ$1, 0))</f>
        <v/>
      </c>
    </row>
    <row r="142">
      <c r="A142">
        <f>INDEX(resultados!$A$2:$ZZ$1389, 136, MATCH($B$1, resultados!$A$1:$ZZ$1, 0))</f>
        <v/>
      </c>
      <c r="B142">
        <f>INDEX(resultados!$A$2:$ZZ$1389, 136, MATCH($B$2, resultados!$A$1:$ZZ$1, 0))</f>
        <v/>
      </c>
      <c r="C142">
        <f>INDEX(resultados!$A$2:$ZZ$1389, 136, MATCH($B$3, resultados!$A$1:$ZZ$1, 0))</f>
        <v/>
      </c>
    </row>
    <row r="143">
      <c r="A143">
        <f>INDEX(resultados!$A$2:$ZZ$1389, 137, MATCH($B$1, resultados!$A$1:$ZZ$1, 0))</f>
        <v/>
      </c>
      <c r="B143">
        <f>INDEX(resultados!$A$2:$ZZ$1389, 137, MATCH($B$2, resultados!$A$1:$ZZ$1, 0))</f>
        <v/>
      </c>
      <c r="C143">
        <f>INDEX(resultados!$A$2:$ZZ$1389, 137, MATCH($B$3, resultados!$A$1:$ZZ$1, 0))</f>
        <v/>
      </c>
    </row>
    <row r="144">
      <c r="A144">
        <f>INDEX(resultados!$A$2:$ZZ$1389, 138, MATCH($B$1, resultados!$A$1:$ZZ$1, 0))</f>
        <v/>
      </c>
      <c r="B144">
        <f>INDEX(resultados!$A$2:$ZZ$1389, 138, MATCH($B$2, resultados!$A$1:$ZZ$1, 0))</f>
        <v/>
      </c>
      <c r="C144">
        <f>INDEX(resultados!$A$2:$ZZ$1389, 138, MATCH($B$3, resultados!$A$1:$ZZ$1, 0))</f>
        <v/>
      </c>
    </row>
    <row r="145">
      <c r="A145">
        <f>INDEX(resultados!$A$2:$ZZ$1389, 139, MATCH($B$1, resultados!$A$1:$ZZ$1, 0))</f>
        <v/>
      </c>
      <c r="B145">
        <f>INDEX(resultados!$A$2:$ZZ$1389, 139, MATCH($B$2, resultados!$A$1:$ZZ$1, 0))</f>
        <v/>
      </c>
      <c r="C145">
        <f>INDEX(resultados!$A$2:$ZZ$1389, 139, MATCH($B$3, resultados!$A$1:$ZZ$1, 0))</f>
        <v/>
      </c>
    </row>
    <row r="146">
      <c r="A146">
        <f>INDEX(resultados!$A$2:$ZZ$1389, 140, MATCH($B$1, resultados!$A$1:$ZZ$1, 0))</f>
        <v/>
      </c>
      <c r="B146">
        <f>INDEX(resultados!$A$2:$ZZ$1389, 140, MATCH($B$2, resultados!$A$1:$ZZ$1, 0))</f>
        <v/>
      </c>
      <c r="C146">
        <f>INDEX(resultados!$A$2:$ZZ$1389, 140, MATCH($B$3, resultados!$A$1:$ZZ$1, 0))</f>
        <v/>
      </c>
    </row>
    <row r="147">
      <c r="A147">
        <f>INDEX(resultados!$A$2:$ZZ$1389, 141, MATCH($B$1, resultados!$A$1:$ZZ$1, 0))</f>
        <v/>
      </c>
      <c r="B147">
        <f>INDEX(resultados!$A$2:$ZZ$1389, 141, MATCH($B$2, resultados!$A$1:$ZZ$1, 0))</f>
        <v/>
      </c>
      <c r="C147">
        <f>INDEX(resultados!$A$2:$ZZ$1389, 141, MATCH($B$3, resultados!$A$1:$ZZ$1, 0))</f>
        <v/>
      </c>
    </row>
    <row r="148">
      <c r="A148">
        <f>INDEX(resultados!$A$2:$ZZ$1389, 142, MATCH($B$1, resultados!$A$1:$ZZ$1, 0))</f>
        <v/>
      </c>
      <c r="B148">
        <f>INDEX(resultados!$A$2:$ZZ$1389, 142, MATCH($B$2, resultados!$A$1:$ZZ$1, 0))</f>
        <v/>
      </c>
      <c r="C148">
        <f>INDEX(resultados!$A$2:$ZZ$1389, 142, MATCH($B$3, resultados!$A$1:$ZZ$1, 0))</f>
        <v/>
      </c>
    </row>
    <row r="149">
      <c r="A149">
        <f>INDEX(resultados!$A$2:$ZZ$1389, 143, MATCH($B$1, resultados!$A$1:$ZZ$1, 0))</f>
        <v/>
      </c>
      <c r="B149">
        <f>INDEX(resultados!$A$2:$ZZ$1389, 143, MATCH($B$2, resultados!$A$1:$ZZ$1, 0))</f>
        <v/>
      </c>
      <c r="C149">
        <f>INDEX(resultados!$A$2:$ZZ$1389, 143, MATCH($B$3, resultados!$A$1:$ZZ$1, 0))</f>
        <v/>
      </c>
    </row>
    <row r="150">
      <c r="A150">
        <f>INDEX(resultados!$A$2:$ZZ$1389, 144, MATCH($B$1, resultados!$A$1:$ZZ$1, 0))</f>
        <v/>
      </c>
      <c r="B150">
        <f>INDEX(resultados!$A$2:$ZZ$1389, 144, MATCH($B$2, resultados!$A$1:$ZZ$1, 0))</f>
        <v/>
      </c>
      <c r="C150">
        <f>INDEX(resultados!$A$2:$ZZ$1389, 144, MATCH($B$3, resultados!$A$1:$ZZ$1, 0))</f>
        <v/>
      </c>
    </row>
    <row r="151">
      <c r="A151">
        <f>INDEX(resultados!$A$2:$ZZ$1389, 145, MATCH($B$1, resultados!$A$1:$ZZ$1, 0))</f>
        <v/>
      </c>
      <c r="B151">
        <f>INDEX(resultados!$A$2:$ZZ$1389, 145, MATCH($B$2, resultados!$A$1:$ZZ$1, 0))</f>
        <v/>
      </c>
      <c r="C151">
        <f>INDEX(resultados!$A$2:$ZZ$1389, 145, MATCH($B$3, resultados!$A$1:$ZZ$1, 0))</f>
        <v/>
      </c>
    </row>
    <row r="152">
      <c r="A152">
        <f>INDEX(resultados!$A$2:$ZZ$1389, 146, MATCH($B$1, resultados!$A$1:$ZZ$1, 0))</f>
        <v/>
      </c>
      <c r="B152">
        <f>INDEX(resultados!$A$2:$ZZ$1389, 146, MATCH($B$2, resultados!$A$1:$ZZ$1, 0))</f>
        <v/>
      </c>
      <c r="C152">
        <f>INDEX(resultados!$A$2:$ZZ$1389, 146, MATCH($B$3, resultados!$A$1:$ZZ$1, 0))</f>
        <v/>
      </c>
    </row>
    <row r="153">
      <c r="A153">
        <f>INDEX(resultados!$A$2:$ZZ$1389, 147, MATCH($B$1, resultados!$A$1:$ZZ$1, 0))</f>
        <v/>
      </c>
      <c r="B153">
        <f>INDEX(resultados!$A$2:$ZZ$1389, 147, MATCH($B$2, resultados!$A$1:$ZZ$1, 0))</f>
        <v/>
      </c>
      <c r="C153">
        <f>INDEX(resultados!$A$2:$ZZ$1389, 147, MATCH($B$3, resultados!$A$1:$ZZ$1, 0))</f>
        <v/>
      </c>
    </row>
    <row r="154">
      <c r="A154">
        <f>INDEX(resultados!$A$2:$ZZ$1389, 148, MATCH($B$1, resultados!$A$1:$ZZ$1, 0))</f>
        <v/>
      </c>
      <c r="B154">
        <f>INDEX(resultados!$A$2:$ZZ$1389, 148, MATCH($B$2, resultados!$A$1:$ZZ$1, 0))</f>
        <v/>
      </c>
      <c r="C154">
        <f>INDEX(resultados!$A$2:$ZZ$1389, 148, MATCH($B$3, resultados!$A$1:$ZZ$1, 0))</f>
        <v/>
      </c>
    </row>
    <row r="155">
      <c r="A155">
        <f>INDEX(resultados!$A$2:$ZZ$1389, 149, MATCH($B$1, resultados!$A$1:$ZZ$1, 0))</f>
        <v/>
      </c>
      <c r="B155">
        <f>INDEX(resultados!$A$2:$ZZ$1389, 149, MATCH($B$2, resultados!$A$1:$ZZ$1, 0))</f>
        <v/>
      </c>
      <c r="C155">
        <f>INDEX(resultados!$A$2:$ZZ$1389, 149, MATCH($B$3, resultados!$A$1:$ZZ$1, 0))</f>
        <v/>
      </c>
    </row>
    <row r="156">
      <c r="A156">
        <f>INDEX(resultados!$A$2:$ZZ$1389, 150, MATCH($B$1, resultados!$A$1:$ZZ$1, 0))</f>
        <v/>
      </c>
      <c r="B156">
        <f>INDEX(resultados!$A$2:$ZZ$1389, 150, MATCH($B$2, resultados!$A$1:$ZZ$1, 0))</f>
        <v/>
      </c>
      <c r="C156">
        <f>INDEX(resultados!$A$2:$ZZ$1389, 150, MATCH($B$3, resultados!$A$1:$ZZ$1, 0))</f>
        <v/>
      </c>
    </row>
    <row r="157">
      <c r="A157">
        <f>INDEX(resultados!$A$2:$ZZ$1389, 151, MATCH($B$1, resultados!$A$1:$ZZ$1, 0))</f>
        <v/>
      </c>
      <c r="B157">
        <f>INDEX(resultados!$A$2:$ZZ$1389, 151, MATCH($B$2, resultados!$A$1:$ZZ$1, 0))</f>
        <v/>
      </c>
      <c r="C157">
        <f>INDEX(resultados!$A$2:$ZZ$1389, 151, MATCH($B$3, resultados!$A$1:$ZZ$1, 0))</f>
        <v/>
      </c>
    </row>
    <row r="158">
      <c r="A158">
        <f>INDEX(resultados!$A$2:$ZZ$1389, 152, MATCH($B$1, resultados!$A$1:$ZZ$1, 0))</f>
        <v/>
      </c>
      <c r="B158">
        <f>INDEX(resultados!$A$2:$ZZ$1389, 152, MATCH($B$2, resultados!$A$1:$ZZ$1, 0))</f>
        <v/>
      </c>
      <c r="C158">
        <f>INDEX(resultados!$A$2:$ZZ$1389, 152, MATCH($B$3, resultados!$A$1:$ZZ$1, 0))</f>
        <v/>
      </c>
    </row>
    <row r="159">
      <c r="A159">
        <f>INDEX(resultados!$A$2:$ZZ$1389, 153, MATCH($B$1, resultados!$A$1:$ZZ$1, 0))</f>
        <v/>
      </c>
      <c r="B159">
        <f>INDEX(resultados!$A$2:$ZZ$1389, 153, MATCH($B$2, resultados!$A$1:$ZZ$1, 0))</f>
        <v/>
      </c>
      <c r="C159">
        <f>INDEX(resultados!$A$2:$ZZ$1389, 153, MATCH($B$3, resultados!$A$1:$ZZ$1, 0))</f>
        <v/>
      </c>
    </row>
    <row r="160">
      <c r="A160">
        <f>INDEX(resultados!$A$2:$ZZ$1389, 154, MATCH($B$1, resultados!$A$1:$ZZ$1, 0))</f>
        <v/>
      </c>
      <c r="B160">
        <f>INDEX(resultados!$A$2:$ZZ$1389, 154, MATCH($B$2, resultados!$A$1:$ZZ$1, 0))</f>
        <v/>
      </c>
      <c r="C160">
        <f>INDEX(resultados!$A$2:$ZZ$1389, 154, MATCH($B$3, resultados!$A$1:$ZZ$1, 0))</f>
        <v/>
      </c>
    </row>
    <row r="161">
      <c r="A161">
        <f>INDEX(resultados!$A$2:$ZZ$1389, 155, MATCH($B$1, resultados!$A$1:$ZZ$1, 0))</f>
        <v/>
      </c>
      <c r="B161">
        <f>INDEX(resultados!$A$2:$ZZ$1389, 155, MATCH($B$2, resultados!$A$1:$ZZ$1, 0))</f>
        <v/>
      </c>
      <c r="C161">
        <f>INDEX(resultados!$A$2:$ZZ$1389, 155, MATCH($B$3, resultados!$A$1:$ZZ$1, 0))</f>
        <v/>
      </c>
    </row>
    <row r="162">
      <c r="A162">
        <f>INDEX(resultados!$A$2:$ZZ$1389, 156, MATCH($B$1, resultados!$A$1:$ZZ$1, 0))</f>
        <v/>
      </c>
      <c r="B162">
        <f>INDEX(resultados!$A$2:$ZZ$1389, 156, MATCH($B$2, resultados!$A$1:$ZZ$1, 0))</f>
        <v/>
      </c>
      <c r="C162">
        <f>INDEX(resultados!$A$2:$ZZ$1389, 156, MATCH($B$3, resultados!$A$1:$ZZ$1, 0))</f>
        <v/>
      </c>
    </row>
    <row r="163">
      <c r="A163">
        <f>INDEX(resultados!$A$2:$ZZ$1389, 157, MATCH($B$1, resultados!$A$1:$ZZ$1, 0))</f>
        <v/>
      </c>
      <c r="B163">
        <f>INDEX(resultados!$A$2:$ZZ$1389, 157, MATCH($B$2, resultados!$A$1:$ZZ$1, 0))</f>
        <v/>
      </c>
      <c r="C163">
        <f>INDEX(resultados!$A$2:$ZZ$1389, 157, MATCH($B$3, resultados!$A$1:$ZZ$1, 0))</f>
        <v/>
      </c>
    </row>
    <row r="164">
      <c r="A164">
        <f>INDEX(resultados!$A$2:$ZZ$1389, 158, MATCH($B$1, resultados!$A$1:$ZZ$1, 0))</f>
        <v/>
      </c>
      <c r="B164">
        <f>INDEX(resultados!$A$2:$ZZ$1389, 158, MATCH($B$2, resultados!$A$1:$ZZ$1, 0))</f>
        <v/>
      </c>
      <c r="C164">
        <f>INDEX(resultados!$A$2:$ZZ$1389, 158, MATCH($B$3, resultados!$A$1:$ZZ$1, 0))</f>
        <v/>
      </c>
    </row>
    <row r="165">
      <c r="A165">
        <f>INDEX(resultados!$A$2:$ZZ$1389, 159, MATCH($B$1, resultados!$A$1:$ZZ$1, 0))</f>
        <v/>
      </c>
      <c r="B165">
        <f>INDEX(resultados!$A$2:$ZZ$1389, 159, MATCH($B$2, resultados!$A$1:$ZZ$1, 0))</f>
        <v/>
      </c>
      <c r="C165">
        <f>INDEX(resultados!$A$2:$ZZ$1389, 159, MATCH($B$3, resultados!$A$1:$ZZ$1, 0))</f>
        <v/>
      </c>
    </row>
    <row r="166">
      <c r="A166">
        <f>INDEX(resultados!$A$2:$ZZ$1389, 160, MATCH($B$1, resultados!$A$1:$ZZ$1, 0))</f>
        <v/>
      </c>
      <c r="B166">
        <f>INDEX(resultados!$A$2:$ZZ$1389, 160, MATCH($B$2, resultados!$A$1:$ZZ$1, 0))</f>
        <v/>
      </c>
      <c r="C166">
        <f>INDEX(resultados!$A$2:$ZZ$1389, 160, MATCH($B$3, resultados!$A$1:$ZZ$1, 0))</f>
        <v/>
      </c>
    </row>
    <row r="167">
      <c r="A167">
        <f>INDEX(resultados!$A$2:$ZZ$1389, 161, MATCH($B$1, resultados!$A$1:$ZZ$1, 0))</f>
        <v/>
      </c>
      <c r="B167">
        <f>INDEX(resultados!$A$2:$ZZ$1389, 161, MATCH($B$2, resultados!$A$1:$ZZ$1, 0))</f>
        <v/>
      </c>
      <c r="C167">
        <f>INDEX(resultados!$A$2:$ZZ$1389, 161, MATCH($B$3, resultados!$A$1:$ZZ$1, 0))</f>
        <v/>
      </c>
    </row>
    <row r="168">
      <c r="A168">
        <f>INDEX(resultados!$A$2:$ZZ$1389, 162, MATCH($B$1, resultados!$A$1:$ZZ$1, 0))</f>
        <v/>
      </c>
      <c r="B168">
        <f>INDEX(resultados!$A$2:$ZZ$1389, 162, MATCH($B$2, resultados!$A$1:$ZZ$1, 0))</f>
        <v/>
      </c>
      <c r="C168">
        <f>INDEX(resultados!$A$2:$ZZ$1389, 162, MATCH($B$3, resultados!$A$1:$ZZ$1, 0))</f>
        <v/>
      </c>
    </row>
    <row r="169">
      <c r="A169">
        <f>INDEX(resultados!$A$2:$ZZ$1389, 163, MATCH($B$1, resultados!$A$1:$ZZ$1, 0))</f>
        <v/>
      </c>
      <c r="B169">
        <f>INDEX(resultados!$A$2:$ZZ$1389, 163, MATCH($B$2, resultados!$A$1:$ZZ$1, 0))</f>
        <v/>
      </c>
      <c r="C169">
        <f>INDEX(resultados!$A$2:$ZZ$1389, 163, MATCH($B$3, resultados!$A$1:$ZZ$1, 0))</f>
        <v/>
      </c>
    </row>
    <row r="170">
      <c r="A170">
        <f>INDEX(resultados!$A$2:$ZZ$1389, 164, MATCH($B$1, resultados!$A$1:$ZZ$1, 0))</f>
        <v/>
      </c>
      <c r="B170">
        <f>INDEX(resultados!$A$2:$ZZ$1389, 164, MATCH($B$2, resultados!$A$1:$ZZ$1, 0))</f>
        <v/>
      </c>
      <c r="C170">
        <f>INDEX(resultados!$A$2:$ZZ$1389, 164, MATCH($B$3, resultados!$A$1:$ZZ$1, 0))</f>
        <v/>
      </c>
    </row>
    <row r="171">
      <c r="A171">
        <f>INDEX(resultados!$A$2:$ZZ$1389, 165, MATCH($B$1, resultados!$A$1:$ZZ$1, 0))</f>
        <v/>
      </c>
      <c r="B171">
        <f>INDEX(resultados!$A$2:$ZZ$1389, 165, MATCH($B$2, resultados!$A$1:$ZZ$1, 0))</f>
        <v/>
      </c>
      <c r="C171">
        <f>INDEX(resultados!$A$2:$ZZ$1389, 165, MATCH($B$3, resultados!$A$1:$ZZ$1, 0))</f>
        <v/>
      </c>
    </row>
    <row r="172">
      <c r="A172">
        <f>INDEX(resultados!$A$2:$ZZ$1389, 166, MATCH($B$1, resultados!$A$1:$ZZ$1, 0))</f>
        <v/>
      </c>
      <c r="B172">
        <f>INDEX(resultados!$A$2:$ZZ$1389, 166, MATCH($B$2, resultados!$A$1:$ZZ$1, 0))</f>
        <v/>
      </c>
      <c r="C172">
        <f>INDEX(resultados!$A$2:$ZZ$1389, 166, MATCH($B$3, resultados!$A$1:$ZZ$1, 0))</f>
        <v/>
      </c>
    </row>
    <row r="173">
      <c r="A173">
        <f>INDEX(resultados!$A$2:$ZZ$1389, 167, MATCH($B$1, resultados!$A$1:$ZZ$1, 0))</f>
        <v/>
      </c>
      <c r="B173">
        <f>INDEX(resultados!$A$2:$ZZ$1389, 167, MATCH($B$2, resultados!$A$1:$ZZ$1, 0))</f>
        <v/>
      </c>
      <c r="C173">
        <f>INDEX(resultados!$A$2:$ZZ$1389, 167, MATCH($B$3, resultados!$A$1:$ZZ$1, 0))</f>
        <v/>
      </c>
    </row>
    <row r="174">
      <c r="A174">
        <f>INDEX(resultados!$A$2:$ZZ$1389, 168, MATCH($B$1, resultados!$A$1:$ZZ$1, 0))</f>
        <v/>
      </c>
      <c r="B174">
        <f>INDEX(resultados!$A$2:$ZZ$1389, 168, MATCH($B$2, resultados!$A$1:$ZZ$1, 0))</f>
        <v/>
      </c>
      <c r="C174">
        <f>INDEX(resultados!$A$2:$ZZ$1389, 168, MATCH($B$3, resultados!$A$1:$ZZ$1, 0))</f>
        <v/>
      </c>
    </row>
    <row r="175">
      <c r="A175">
        <f>INDEX(resultados!$A$2:$ZZ$1389, 169, MATCH($B$1, resultados!$A$1:$ZZ$1, 0))</f>
        <v/>
      </c>
      <c r="B175">
        <f>INDEX(resultados!$A$2:$ZZ$1389, 169, MATCH($B$2, resultados!$A$1:$ZZ$1, 0))</f>
        <v/>
      </c>
      <c r="C175">
        <f>INDEX(resultados!$A$2:$ZZ$1389, 169, MATCH($B$3, resultados!$A$1:$ZZ$1, 0))</f>
        <v/>
      </c>
    </row>
    <row r="176">
      <c r="A176">
        <f>INDEX(resultados!$A$2:$ZZ$1389, 170, MATCH($B$1, resultados!$A$1:$ZZ$1, 0))</f>
        <v/>
      </c>
      <c r="B176">
        <f>INDEX(resultados!$A$2:$ZZ$1389, 170, MATCH($B$2, resultados!$A$1:$ZZ$1, 0))</f>
        <v/>
      </c>
      <c r="C176">
        <f>INDEX(resultados!$A$2:$ZZ$1389, 170, MATCH($B$3, resultados!$A$1:$ZZ$1, 0))</f>
        <v/>
      </c>
    </row>
    <row r="177">
      <c r="A177">
        <f>INDEX(resultados!$A$2:$ZZ$1389, 171, MATCH($B$1, resultados!$A$1:$ZZ$1, 0))</f>
        <v/>
      </c>
      <c r="B177">
        <f>INDEX(resultados!$A$2:$ZZ$1389, 171, MATCH($B$2, resultados!$A$1:$ZZ$1, 0))</f>
        <v/>
      </c>
      <c r="C177">
        <f>INDEX(resultados!$A$2:$ZZ$1389, 171, MATCH($B$3, resultados!$A$1:$ZZ$1, 0))</f>
        <v/>
      </c>
    </row>
    <row r="178">
      <c r="A178">
        <f>INDEX(resultados!$A$2:$ZZ$1389, 172, MATCH($B$1, resultados!$A$1:$ZZ$1, 0))</f>
        <v/>
      </c>
      <c r="B178">
        <f>INDEX(resultados!$A$2:$ZZ$1389, 172, MATCH($B$2, resultados!$A$1:$ZZ$1, 0))</f>
        <v/>
      </c>
      <c r="C178">
        <f>INDEX(resultados!$A$2:$ZZ$1389, 172, MATCH($B$3, resultados!$A$1:$ZZ$1, 0))</f>
        <v/>
      </c>
    </row>
    <row r="179">
      <c r="A179">
        <f>INDEX(resultados!$A$2:$ZZ$1389, 173, MATCH($B$1, resultados!$A$1:$ZZ$1, 0))</f>
        <v/>
      </c>
      <c r="B179">
        <f>INDEX(resultados!$A$2:$ZZ$1389, 173, MATCH($B$2, resultados!$A$1:$ZZ$1, 0))</f>
        <v/>
      </c>
      <c r="C179">
        <f>INDEX(resultados!$A$2:$ZZ$1389, 173, MATCH($B$3, resultados!$A$1:$ZZ$1, 0))</f>
        <v/>
      </c>
    </row>
    <row r="180">
      <c r="A180">
        <f>INDEX(resultados!$A$2:$ZZ$1389, 174, MATCH($B$1, resultados!$A$1:$ZZ$1, 0))</f>
        <v/>
      </c>
      <c r="B180">
        <f>INDEX(resultados!$A$2:$ZZ$1389, 174, MATCH($B$2, resultados!$A$1:$ZZ$1, 0))</f>
        <v/>
      </c>
      <c r="C180">
        <f>INDEX(resultados!$A$2:$ZZ$1389, 174, MATCH($B$3, resultados!$A$1:$ZZ$1, 0))</f>
        <v/>
      </c>
    </row>
    <row r="181">
      <c r="A181">
        <f>INDEX(resultados!$A$2:$ZZ$1389, 175, MATCH($B$1, resultados!$A$1:$ZZ$1, 0))</f>
        <v/>
      </c>
      <c r="B181">
        <f>INDEX(resultados!$A$2:$ZZ$1389, 175, MATCH($B$2, resultados!$A$1:$ZZ$1, 0))</f>
        <v/>
      </c>
      <c r="C181">
        <f>INDEX(resultados!$A$2:$ZZ$1389, 175, MATCH($B$3, resultados!$A$1:$ZZ$1, 0))</f>
        <v/>
      </c>
    </row>
    <row r="182">
      <c r="A182">
        <f>INDEX(resultados!$A$2:$ZZ$1389, 176, MATCH($B$1, resultados!$A$1:$ZZ$1, 0))</f>
        <v/>
      </c>
      <c r="B182">
        <f>INDEX(resultados!$A$2:$ZZ$1389, 176, MATCH($B$2, resultados!$A$1:$ZZ$1, 0))</f>
        <v/>
      </c>
      <c r="C182">
        <f>INDEX(resultados!$A$2:$ZZ$1389, 176, MATCH($B$3, resultados!$A$1:$ZZ$1, 0))</f>
        <v/>
      </c>
    </row>
    <row r="183">
      <c r="A183">
        <f>INDEX(resultados!$A$2:$ZZ$1389, 177, MATCH($B$1, resultados!$A$1:$ZZ$1, 0))</f>
        <v/>
      </c>
      <c r="B183">
        <f>INDEX(resultados!$A$2:$ZZ$1389, 177, MATCH($B$2, resultados!$A$1:$ZZ$1, 0))</f>
        <v/>
      </c>
      <c r="C183">
        <f>INDEX(resultados!$A$2:$ZZ$1389, 177, MATCH($B$3, resultados!$A$1:$ZZ$1, 0))</f>
        <v/>
      </c>
    </row>
    <row r="184">
      <c r="A184">
        <f>INDEX(resultados!$A$2:$ZZ$1389, 178, MATCH($B$1, resultados!$A$1:$ZZ$1, 0))</f>
        <v/>
      </c>
      <c r="B184">
        <f>INDEX(resultados!$A$2:$ZZ$1389, 178, MATCH($B$2, resultados!$A$1:$ZZ$1, 0))</f>
        <v/>
      </c>
      <c r="C184">
        <f>INDEX(resultados!$A$2:$ZZ$1389, 178, MATCH($B$3, resultados!$A$1:$ZZ$1, 0))</f>
        <v/>
      </c>
    </row>
    <row r="185">
      <c r="A185">
        <f>INDEX(resultados!$A$2:$ZZ$1389, 179, MATCH($B$1, resultados!$A$1:$ZZ$1, 0))</f>
        <v/>
      </c>
      <c r="B185">
        <f>INDEX(resultados!$A$2:$ZZ$1389, 179, MATCH($B$2, resultados!$A$1:$ZZ$1, 0))</f>
        <v/>
      </c>
      <c r="C185">
        <f>INDEX(resultados!$A$2:$ZZ$1389, 179, MATCH($B$3, resultados!$A$1:$ZZ$1, 0))</f>
        <v/>
      </c>
    </row>
    <row r="186">
      <c r="A186">
        <f>INDEX(resultados!$A$2:$ZZ$1389, 180, MATCH($B$1, resultados!$A$1:$ZZ$1, 0))</f>
        <v/>
      </c>
      <c r="B186">
        <f>INDEX(resultados!$A$2:$ZZ$1389, 180, MATCH($B$2, resultados!$A$1:$ZZ$1, 0))</f>
        <v/>
      </c>
      <c r="C186">
        <f>INDEX(resultados!$A$2:$ZZ$1389, 180, MATCH($B$3, resultados!$A$1:$ZZ$1, 0))</f>
        <v/>
      </c>
    </row>
    <row r="187">
      <c r="A187">
        <f>INDEX(resultados!$A$2:$ZZ$1389, 181, MATCH($B$1, resultados!$A$1:$ZZ$1, 0))</f>
        <v/>
      </c>
      <c r="B187">
        <f>INDEX(resultados!$A$2:$ZZ$1389, 181, MATCH($B$2, resultados!$A$1:$ZZ$1, 0))</f>
        <v/>
      </c>
      <c r="C187">
        <f>INDEX(resultados!$A$2:$ZZ$1389, 181, MATCH($B$3, resultados!$A$1:$ZZ$1, 0))</f>
        <v/>
      </c>
    </row>
    <row r="188">
      <c r="A188">
        <f>INDEX(resultados!$A$2:$ZZ$1389, 182, MATCH($B$1, resultados!$A$1:$ZZ$1, 0))</f>
        <v/>
      </c>
      <c r="B188">
        <f>INDEX(resultados!$A$2:$ZZ$1389, 182, MATCH($B$2, resultados!$A$1:$ZZ$1, 0))</f>
        <v/>
      </c>
      <c r="C188">
        <f>INDEX(resultados!$A$2:$ZZ$1389, 182, MATCH($B$3, resultados!$A$1:$ZZ$1, 0))</f>
        <v/>
      </c>
    </row>
    <row r="189">
      <c r="A189">
        <f>INDEX(resultados!$A$2:$ZZ$1389, 183, MATCH($B$1, resultados!$A$1:$ZZ$1, 0))</f>
        <v/>
      </c>
      <c r="B189">
        <f>INDEX(resultados!$A$2:$ZZ$1389, 183, MATCH($B$2, resultados!$A$1:$ZZ$1, 0))</f>
        <v/>
      </c>
      <c r="C189">
        <f>INDEX(resultados!$A$2:$ZZ$1389, 183, MATCH($B$3, resultados!$A$1:$ZZ$1, 0))</f>
        <v/>
      </c>
    </row>
    <row r="190">
      <c r="A190">
        <f>INDEX(resultados!$A$2:$ZZ$1389, 184, MATCH($B$1, resultados!$A$1:$ZZ$1, 0))</f>
        <v/>
      </c>
      <c r="B190">
        <f>INDEX(resultados!$A$2:$ZZ$1389, 184, MATCH($B$2, resultados!$A$1:$ZZ$1, 0))</f>
        <v/>
      </c>
      <c r="C190">
        <f>INDEX(resultados!$A$2:$ZZ$1389, 184, MATCH($B$3, resultados!$A$1:$ZZ$1, 0))</f>
        <v/>
      </c>
    </row>
    <row r="191">
      <c r="A191">
        <f>INDEX(resultados!$A$2:$ZZ$1389, 185, MATCH($B$1, resultados!$A$1:$ZZ$1, 0))</f>
        <v/>
      </c>
      <c r="B191">
        <f>INDEX(resultados!$A$2:$ZZ$1389, 185, MATCH($B$2, resultados!$A$1:$ZZ$1, 0))</f>
        <v/>
      </c>
      <c r="C191">
        <f>INDEX(resultados!$A$2:$ZZ$1389, 185, MATCH($B$3, resultados!$A$1:$ZZ$1, 0))</f>
        <v/>
      </c>
    </row>
    <row r="192">
      <c r="A192">
        <f>INDEX(resultados!$A$2:$ZZ$1389, 186, MATCH($B$1, resultados!$A$1:$ZZ$1, 0))</f>
        <v/>
      </c>
      <c r="B192">
        <f>INDEX(resultados!$A$2:$ZZ$1389, 186, MATCH($B$2, resultados!$A$1:$ZZ$1, 0))</f>
        <v/>
      </c>
      <c r="C192">
        <f>INDEX(resultados!$A$2:$ZZ$1389, 186, MATCH($B$3, resultados!$A$1:$ZZ$1, 0))</f>
        <v/>
      </c>
    </row>
    <row r="193">
      <c r="A193">
        <f>INDEX(resultados!$A$2:$ZZ$1389, 187, MATCH($B$1, resultados!$A$1:$ZZ$1, 0))</f>
        <v/>
      </c>
      <c r="B193">
        <f>INDEX(resultados!$A$2:$ZZ$1389, 187, MATCH($B$2, resultados!$A$1:$ZZ$1, 0))</f>
        <v/>
      </c>
      <c r="C193">
        <f>INDEX(resultados!$A$2:$ZZ$1389, 187, MATCH($B$3, resultados!$A$1:$ZZ$1, 0))</f>
        <v/>
      </c>
    </row>
    <row r="194">
      <c r="A194">
        <f>INDEX(resultados!$A$2:$ZZ$1389, 188, MATCH($B$1, resultados!$A$1:$ZZ$1, 0))</f>
        <v/>
      </c>
      <c r="B194">
        <f>INDEX(resultados!$A$2:$ZZ$1389, 188, MATCH($B$2, resultados!$A$1:$ZZ$1, 0))</f>
        <v/>
      </c>
      <c r="C194">
        <f>INDEX(resultados!$A$2:$ZZ$1389, 188, MATCH($B$3, resultados!$A$1:$ZZ$1, 0))</f>
        <v/>
      </c>
    </row>
    <row r="195">
      <c r="A195">
        <f>INDEX(resultados!$A$2:$ZZ$1389, 189, MATCH($B$1, resultados!$A$1:$ZZ$1, 0))</f>
        <v/>
      </c>
      <c r="B195">
        <f>INDEX(resultados!$A$2:$ZZ$1389, 189, MATCH($B$2, resultados!$A$1:$ZZ$1, 0))</f>
        <v/>
      </c>
      <c r="C195">
        <f>INDEX(resultados!$A$2:$ZZ$1389, 189, MATCH($B$3, resultados!$A$1:$ZZ$1, 0))</f>
        <v/>
      </c>
    </row>
    <row r="196">
      <c r="A196">
        <f>INDEX(resultados!$A$2:$ZZ$1389, 190, MATCH($B$1, resultados!$A$1:$ZZ$1, 0))</f>
        <v/>
      </c>
      <c r="B196">
        <f>INDEX(resultados!$A$2:$ZZ$1389, 190, MATCH($B$2, resultados!$A$1:$ZZ$1, 0))</f>
        <v/>
      </c>
      <c r="C196">
        <f>INDEX(resultados!$A$2:$ZZ$1389, 190, MATCH($B$3, resultados!$A$1:$ZZ$1, 0))</f>
        <v/>
      </c>
    </row>
    <row r="197">
      <c r="A197">
        <f>INDEX(resultados!$A$2:$ZZ$1389, 191, MATCH($B$1, resultados!$A$1:$ZZ$1, 0))</f>
        <v/>
      </c>
      <c r="B197">
        <f>INDEX(resultados!$A$2:$ZZ$1389, 191, MATCH($B$2, resultados!$A$1:$ZZ$1, 0))</f>
        <v/>
      </c>
      <c r="C197">
        <f>INDEX(resultados!$A$2:$ZZ$1389, 191, MATCH($B$3, resultados!$A$1:$ZZ$1, 0))</f>
        <v/>
      </c>
    </row>
    <row r="198">
      <c r="A198">
        <f>INDEX(resultados!$A$2:$ZZ$1389, 192, MATCH($B$1, resultados!$A$1:$ZZ$1, 0))</f>
        <v/>
      </c>
      <c r="B198">
        <f>INDEX(resultados!$A$2:$ZZ$1389, 192, MATCH($B$2, resultados!$A$1:$ZZ$1, 0))</f>
        <v/>
      </c>
      <c r="C198">
        <f>INDEX(resultados!$A$2:$ZZ$1389, 192, MATCH($B$3, resultados!$A$1:$ZZ$1, 0))</f>
        <v/>
      </c>
    </row>
    <row r="199">
      <c r="A199">
        <f>INDEX(resultados!$A$2:$ZZ$1389, 193, MATCH($B$1, resultados!$A$1:$ZZ$1, 0))</f>
        <v/>
      </c>
      <c r="B199">
        <f>INDEX(resultados!$A$2:$ZZ$1389, 193, MATCH($B$2, resultados!$A$1:$ZZ$1, 0))</f>
        <v/>
      </c>
      <c r="C199">
        <f>INDEX(resultados!$A$2:$ZZ$1389, 193, MATCH($B$3, resultados!$A$1:$ZZ$1, 0))</f>
        <v/>
      </c>
    </row>
    <row r="200">
      <c r="A200">
        <f>INDEX(resultados!$A$2:$ZZ$1389, 194, MATCH($B$1, resultados!$A$1:$ZZ$1, 0))</f>
        <v/>
      </c>
      <c r="B200">
        <f>INDEX(resultados!$A$2:$ZZ$1389, 194, MATCH($B$2, resultados!$A$1:$ZZ$1, 0))</f>
        <v/>
      </c>
      <c r="C200">
        <f>INDEX(resultados!$A$2:$ZZ$1389, 194, MATCH($B$3, resultados!$A$1:$ZZ$1, 0))</f>
        <v/>
      </c>
    </row>
    <row r="201">
      <c r="A201">
        <f>INDEX(resultados!$A$2:$ZZ$1389, 195, MATCH($B$1, resultados!$A$1:$ZZ$1, 0))</f>
        <v/>
      </c>
      <c r="B201">
        <f>INDEX(resultados!$A$2:$ZZ$1389, 195, MATCH($B$2, resultados!$A$1:$ZZ$1, 0))</f>
        <v/>
      </c>
      <c r="C201">
        <f>INDEX(resultados!$A$2:$ZZ$1389, 195, MATCH($B$3, resultados!$A$1:$ZZ$1, 0))</f>
        <v/>
      </c>
    </row>
    <row r="202">
      <c r="A202">
        <f>INDEX(resultados!$A$2:$ZZ$1389, 196, MATCH($B$1, resultados!$A$1:$ZZ$1, 0))</f>
        <v/>
      </c>
      <c r="B202">
        <f>INDEX(resultados!$A$2:$ZZ$1389, 196, MATCH($B$2, resultados!$A$1:$ZZ$1, 0))</f>
        <v/>
      </c>
      <c r="C202">
        <f>INDEX(resultados!$A$2:$ZZ$1389, 196, MATCH($B$3, resultados!$A$1:$ZZ$1, 0))</f>
        <v/>
      </c>
    </row>
    <row r="203">
      <c r="A203">
        <f>INDEX(resultados!$A$2:$ZZ$1389, 197, MATCH($B$1, resultados!$A$1:$ZZ$1, 0))</f>
        <v/>
      </c>
      <c r="B203">
        <f>INDEX(resultados!$A$2:$ZZ$1389, 197, MATCH($B$2, resultados!$A$1:$ZZ$1, 0))</f>
        <v/>
      </c>
      <c r="C203">
        <f>INDEX(resultados!$A$2:$ZZ$1389, 197, MATCH($B$3, resultados!$A$1:$ZZ$1, 0))</f>
        <v/>
      </c>
    </row>
    <row r="204">
      <c r="A204">
        <f>INDEX(resultados!$A$2:$ZZ$1389, 198, MATCH($B$1, resultados!$A$1:$ZZ$1, 0))</f>
        <v/>
      </c>
      <c r="B204">
        <f>INDEX(resultados!$A$2:$ZZ$1389, 198, MATCH($B$2, resultados!$A$1:$ZZ$1, 0))</f>
        <v/>
      </c>
      <c r="C204">
        <f>INDEX(resultados!$A$2:$ZZ$1389, 198, MATCH($B$3, resultados!$A$1:$ZZ$1, 0))</f>
        <v/>
      </c>
    </row>
    <row r="205">
      <c r="A205">
        <f>INDEX(resultados!$A$2:$ZZ$1389, 199, MATCH($B$1, resultados!$A$1:$ZZ$1, 0))</f>
        <v/>
      </c>
      <c r="B205">
        <f>INDEX(resultados!$A$2:$ZZ$1389, 199, MATCH($B$2, resultados!$A$1:$ZZ$1, 0))</f>
        <v/>
      </c>
      <c r="C205">
        <f>INDEX(resultados!$A$2:$ZZ$1389, 199, MATCH($B$3, resultados!$A$1:$ZZ$1, 0))</f>
        <v/>
      </c>
    </row>
    <row r="206">
      <c r="A206">
        <f>INDEX(resultados!$A$2:$ZZ$1389, 200, MATCH($B$1, resultados!$A$1:$ZZ$1, 0))</f>
        <v/>
      </c>
      <c r="B206">
        <f>INDEX(resultados!$A$2:$ZZ$1389, 200, MATCH($B$2, resultados!$A$1:$ZZ$1, 0))</f>
        <v/>
      </c>
      <c r="C206">
        <f>INDEX(resultados!$A$2:$ZZ$1389, 200, MATCH($B$3, resultados!$A$1:$ZZ$1, 0))</f>
        <v/>
      </c>
    </row>
    <row r="207">
      <c r="A207">
        <f>INDEX(resultados!$A$2:$ZZ$1389, 201, MATCH($B$1, resultados!$A$1:$ZZ$1, 0))</f>
        <v/>
      </c>
      <c r="B207">
        <f>INDEX(resultados!$A$2:$ZZ$1389, 201, MATCH($B$2, resultados!$A$1:$ZZ$1, 0))</f>
        <v/>
      </c>
      <c r="C207">
        <f>INDEX(resultados!$A$2:$ZZ$1389, 201, MATCH($B$3, resultados!$A$1:$ZZ$1, 0))</f>
        <v/>
      </c>
    </row>
    <row r="208">
      <c r="A208">
        <f>INDEX(resultados!$A$2:$ZZ$1389, 202, MATCH($B$1, resultados!$A$1:$ZZ$1, 0))</f>
        <v/>
      </c>
      <c r="B208">
        <f>INDEX(resultados!$A$2:$ZZ$1389, 202, MATCH($B$2, resultados!$A$1:$ZZ$1, 0))</f>
        <v/>
      </c>
      <c r="C208">
        <f>INDEX(resultados!$A$2:$ZZ$1389, 202, MATCH($B$3, resultados!$A$1:$ZZ$1, 0))</f>
        <v/>
      </c>
    </row>
    <row r="209">
      <c r="A209">
        <f>INDEX(resultados!$A$2:$ZZ$1389, 203, MATCH($B$1, resultados!$A$1:$ZZ$1, 0))</f>
        <v/>
      </c>
      <c r="B209">
        <f>INDEX(resultados!$A$2:$ZZ$1389, 203, MATCH($B$2, resultados!$A$1:$ZZ$1, 0))</f>
        <v/>
      </c>
      <c r="C209">
        <f>INDEX(resultados!$A$2:$ZZ$1389, 203, MATCH($B$3, resultados!$A$1:$ZZ$1, 0))</f>
        <v/>
      </c>
    </row>
    <row r="210">
      <c r="A210">
        <f>INDEX(resultados!$A$2:$ZZ$1389, 204, MATCH($B$1, resultados!$A$1:$ZZ$1, 0))</f>
        <v/>
      </c>
      <c r="B210">
        <f>INDEX(resultados!$A$2:$ZZ$1389, 204, MATCH($B$2, resultados!$A$1:$ZZ$1, 0))</f>
        <v/>
      </c>
      <c r="C210">
        <f>INDEX(resultados!$A$2:$ZZ$1389, 204, MATCH($B$3, resultados!$A$1:$ZZ$1, 0))</f>
        <v/>
      </c>
    </row>
    <row r="211">
      <c r="A211">
        <f>INDEX(resultados!$A$2:$ZZ$1389, 205, MATCH($B$1, resultados!$A$1:$ZZ$1, 0))</f>
        <v/>
      </c>
      <c r="B211">
        <f>INDEX(resultados!$A$2:$ZZ$1389, 205, MATCH($B$2, resultados!$A$1:$ZZ$1, 0))</f>
        <v/>
      </c>
      <c r="C211">
        <f>INDEX(resultados!$A$2:$ZZ$1389, 205, MATCH($B$3, resultados!$A$1:$ZZ$1, 0))</f>
        <v/>
      </c>
    </row>
    <row r="212">
      <c r="A212">
        <f>INDEX(resultados!$A$2:$ZZ$1389, 206, MATCH($B$1, resultados!$A$1:$ZZ$1, 0))</f>
        <v/>
      </c>
      <c r="B212">
        <f>INDEX(resultados!$A$2:$ZZ$1389, 206, MATCH($B$2, resultados!$A$1:$ZZ$1, 0))</f>
        <v/>
      </c>
      <c r="C212">
        <f>INDEX(resultados!$A$2:$ZZ$1389, 206, MATCH($B$3, resultados!$A$1:$ZZ$1, 0))</f>
        <v/>
      </c>
    </row>
    <row r="213">
      <c r="A213">
        <f>INDEX(resultados!$A$2:$ZZ$1389, 207, MATCH($B$1, resultados!$A$1:$ZZ$1, 0))</f>
        <v/>
      </c>
      <c r="B213">
        <f>INDEX(resultados!$A$2:$ZZ$1389, 207, MATCH($B$2, resultados!$A$1:$ZZ$1, 0))</f>
        <v/>
      </c>
      <c r="C213">
        <f>INDEX(resultados!$A$2:$ZZ$1389, 207, MATCH($B$3, resultados!$A$1:$ZZ$1, 0))</f>
        <v/>
      </c>
    </row>
    <row r="214">
      <c r="A214">
        <f>INDEX(resultados!$A$2:$ZZ$1389, 208, MATCH($B$1, resultados!$A$1:$ZZ$1, 0))</f>
        <v/>
      </c>
      <c r="B214">
        <f>INDEX(resultados!$A$2:$ZZ$1389, 208, MATCH($B$2, resultados!$A$1:$ZZ$1, 0))</f>
        <v/>
      </c>
      <c r="C214">
        <f>INDEX(resultados!$A$2:$ZZ$1389, 208, MATCH($B$3, resultados!$A$1:$ZZ$1, 0))</f>
        <v/>
      </c>
    </row>
    <row r="215">
      <c r="A215">
        <f>INDEX(resultados!$A$2:$ZZ$1389, 209, MATCH($B$1, resultados!$A$1:$ZZ$1, 0))</f>
        <v/>
      </c>
      <c r="B215">
        <f>INDEX(resultados!$A$2:$ZZ$1389, 209, MATCH($B$2, resultados!$A$1:$ZZ$1, 0))</f>
        <v/>
      </c>
      <c r="C215">
        <f>INDEX(resultados!$A$2:$ZZ$1389, 209, MATCH($B$3, resultados!$A$1:$ZZ$1, 0))</f>
        <v/>
      </c>
    </row>
    <row r="216">
      <c r="A216">
        <f>INDEX(resultados!$A$2:$ZZ$1389, 210, MATCH($B$1, resultados!$A$1:$ZZ$1, 0))</f>
        <v/>
      </c>
      <c r="B216">
        <f>INDEX(resultados!$A$2:$ZZ$1389, 210, MATCH($B$2, resultados!$A$1:$ZZ$1, 0))</f>
        <v/>
      </c>
      <c r="C216">
        <f>INDEX(resultados!$A$2:$ZZ$1389, 210, MATCH($B$3, resultados!$A$1:$ZZ$1, 0))</f>
        <v/>
      </c>
    </row>
    <row r="217">
      <c r="A217">
        <f>INDEX(resultados!$A$2:$ZZ$1389, 211, MATCH($B$1, resultados!$A$1:$ZZ$1, 0))</f>
        <v/>
      </c>
      <c r="B217">
        <f>INDEX(resultados!$A$2:$ZZ$1389, 211, MATCH($B$2, resultados!$A$1:$ZZ$1, 0))</f>
        <v/>
      </c>
      <c r="C217">
        <f>INDEX(resultados!$A$2:$ZZ$1389, 211, MATCH($B$3, resultados!$A$1:$ZZ$1, 0))</f>
        <v/>
      </c>
    </row>
    <row r="218">
      <c r="A218">
        <f>INDEX(resultados!$A$2:$ZZ$1389, 212, MATCH($B$1, resultados!$A$1:$ZZ$1, 0))</f>
        <v/>
      </c>
      <c r="B218">
        <f>INDEX(resultados!$A$2:$ZZ$1389, 212, MATCH($B$2, resultados!$A$1:$ZZ$1, 0))</f>
        <v/>
      </c>
      <c r="C218">
        <f>INDEX(resultados!$A$2:$ZZ$1389, 212, MATCH($B$3, resultados!$A$1:$ZZ$1, 0))</f>
        <v/>
      </c>
    </row>
    <row r="219">
      <c r="A219">
        <f>INDEX(resultados!$A$2:$ZZ$1389, 213, MATCH($B$1, resultados!$A$1:$ZZ$1, 0))</f>
        <v/>
      </c>
      <c r="B219">
        <f>INDEX(resultados!$A$2:$ZZ$1389, 213, MATCH($B$2, resultados!$A$1:$ZZ$1, 0))</f>
        <v/>
      </c>
      <c r="C219">
        <f>INDEX(resultados!$A$2:$ZZ$1389, 213, MATCH($B$3, resultados!$A$1:$ZZ$1, 0))</f>
        <v/>
      </c>
    </row>
    <row r="220">
      <c r="A220">
        <f>INDEX(resultados!$A$2:$ZZ$1389, 214, MATCH($B$1, resultados!$A$1:$ZZ$1, 0))</f>
        <v/>
      </c>
      <c r="B220">
        <f>INDEX(resultados!$A$2:$ZZ$1389, 214, MATCH($B$2, resultados!$A$1:$ZZ$1, 0))</f>
        <v/>
      </c>
      <c r="C220">
        <f>INDEX(resultados!$A$2:$ZZ$1389, 214, MATCH($B$3, resultados!$A$1:$ZZ$1, 0))</f>
        <v/>
      </c>
    </row>
    <row r="221">
      <c r="A221">
        <f>INDEX(resultados!$A$2:$ZZ$1389, 215, MATCH($B$1, resultados!$A$1:$ZZ$1, 0))</f>
        <v/>
      </c>
      <c r="B221">
        <f>INDEX(resultados!$A$2:$ZZ$1389, 215, MATCH($B$2, resultados!$A$1:$ZZ$1, 0))</f>
        <v/>
      </c>
      <c r="C221">
        <f>INDEX(resultados!$A$2:$ZZ$1389, 215, MATCH($B$3, resultados!$A$1:$ZZ$1, 0))</f>
        <v/>
      </c>
    </row>
    <row r="222">
      <c r="A222">
        <f>INDEX(resultados!$A$2:$ZZ$1389, 216, MATCH($B$1, resultados!$A$1:$ZZ$1, 0))</f>
        <v/>
      </c>
      <c r="B222">
        <f>INDEX(resultados!$A$2:$ZZ$1389, 216, MATCH($B$2, resultados!$A$1:$ZZ$1, 0))</f>
        <v/>
      </c>
      <c r="C222">
        <f>INDEX(resultados!$A$2:$ZZ$1389, 216, MATCH($B$3, resultados!$A$1:$ZZ$1, 0))</f>
        <v/>
      </c>
    </row>
    <row r="223">
      <c r="A223">
        <f>INDEX(resultados!$A$2:$ZZ$1389, 217, MATCH($B$1, resultados!$A$1:$ZZ$1, 0))</f>
        <v/>
      </c>
      <c r="B223">
        <f>INDEX(resultados!$A$2:$ZZ$1389, 217, MATCH($B$2, resultados!$A$1:$ZZ$1, 0))</f>
        <v/>
      </c>
      <c r="C223">
        <f>INDEX(resultados!$A$2:$ZZ$1389, 217, MATCH($B$3, resultados!$A$1:$ZZ$1, 0))</f>
        <v/>
      </c>
    </row>
    <row r="224">
      <c r="A224">
        <f>INDEX(resultados!$A$2:$ZZ$1389, 218, MATCH($B$1, resultados!$A$1:$ZZ$1, 0))</f>
        <v/>
      </c>
      <c r="B224">
        <f>INDEX(resultados!$A$2:$ZZ$1389, 218, MATCH($B$2, resultados!$A$1:$ZZ$1, 0))</f>
        <v/>
      </c>
      <c r="C224">
        <f>INDEX(resultados!$A$2:$ZZ$1389, 218, MATCH($B$3, resultados!$A$1:$ZZ$1, 0))</f>
        <v/>
      </c>
    </row>
    <row r="225">
      <c r="A225">
        <f>INDEX(resultados!$A$2:$ZZ$1389, 219, MATCH($B$1, resultados!$A$1:$ZZ$1, 0))</f>
        <v/>
      </c>
      <c r="B225">
        <f>INDEX(resultados!$A$2:$ZZ$1389, 219, MATCH($B$2, resultados!$A$1:$ZZ$1, 0))</f>
        <v/>
      </c>
      <c r="C225">
        <f>INDEX(resultados!$A$2:$ZZ$1389, 219, MATCH($B$3, resultados!$A$1:$ZZ$1, 0))</f>
        <v/>
      </c>
    </row>
    <row r="226">
      <c r="A226">
        <f>INDEX(resultados!$A$2:$ZZ$1389, 220, MATCH($B$1, resultados!$A$1:$ZZ$1, 0))</f>
        <v/>
      </c>
      <c r="B226">
        <f>INDEX(resultados!$A$2:$ZZ$1389, 220, MATCH($B$2, resultados!$A$1:$ZZ$1, 0))</f>
        <v/>
      </c>
      <c r="C226">
        <f>INDEX(resultados!$A$2:$ZZ$1389, 220, MATCH($B$3, resultados!$A$1:$ZZ$1, 0))</f>
        <v/>
      </c>
    </row>
    <row r="227">
      <c r="A227">
        <f>INDEX(resultados!$A$2:$ZZ$1389, 221, MATCH($B$1, resultados!$A$1:$ZZ$1, 0))</f>
        <v/>
      </c>
      <c r="B227">
        <f>INDEX(resultados!$A$2:$ZZ$1389, 221, MATCH($B$2, resultados!$A$1:$ZZ$1, 0))</f>
        <v/>
      </c>
      <c r="C227">
        <f>INDEX(resultados!$A$2:$ZZ$1389, 221, MATCH($B$3, resultados!$A$1:$ZZ$1, 0))</f>
        <v/>
      </c>
    </row>
    <row r="228">
      <c r="A228">
        <f>INDEX(resultados!$A$2:$ZZ$1389, 222, MATCH($B$1, resultados!$A$1:$ZZ$1, 0))</f>
        <v/>
      </c>
      <c r="B228">
        <f>INDEX(resultados!$A$2:$ZZ$1389, 222, MATCH($B$2, resultados!$A$1:$ZZ$1, 0))</f>
        <v/>
      </c>
      <c r="C228">
        <f>INDEX(resultados!$A$2:$ZZ$1389, 222, MATCH($B$3, resultados!$A$1:$ZZ$1, 0))</f>
        <v/>
      </c>
    </row>
    <row r="229">
      <c r="A229">
        <f>INDEX(resultados!$A$2:$ZZ$1389, 223, MATCH($B$1, resultados!$A$1:$ZZ$1, 0))</f>
        <v/>
      </c>
      <c r="B229">
        <f>INDEX(resultados!$A$2:$ZZ$1389, 223, MATCH($B$2, resultados!$A$1:$ZZ$1, 0))</f>
        <v/>
      </c>
      <c r="C229">
        <f>INDEX(resultados!$A$2:$ZZ$1389, 223, MATCH($B$3, resultados!$A$1:$ZZ$1, 0))</f>
        <v/>
      </c>
    </row>
    <row r="230">
      <c r="A230">
        <f>INDEX(resultados!$A$2:$ZZ$1389, 224, MATCH($B$1, resultados!$A$1:$ZZ$1, 0))</f>
        <v/>
      </c>
      <c r="B230">
        <f>INDEX(resultados!$A$2:$ZZ$1389, 224, MATCH($B$2, resultados!$A$1:$ZZ$1, 0))</f>
        <v/>
      </c>
      <c r="C230">
        <f>INDEX(resultados!$A$2:$ZZ$1389, 224, MATCH($B$3, resultados!$A$1:$ZZ$1, 0))</f>
        <v/>
      </c>
    </row>
    <row r="231">
      <c r="A231">
        <f>INDEX(resultados!$A$2:$ZZ$1389, 225, MATCH($B$1, resultados!$A$1:$ZZ$1, 0))</f>
        <v/>
      </c>
      <c r="B231">
        <f>INDEX(resultados!$A$2:$ZZ$1389, 225, MATCH($B$2, resultados!$A$1:$ZZ$1, 0))</f>
        <v/>
      </c>
      <c r="C231">
        <f>INDEX(resultados!$A$2:$ZZ$1389, 225, MATCH($B$3, resultados!$A$1:$ZZ$1, 0))</f>
        <v/>
      </c>
    </row>
    <row r="232">
      <c r="A232">
        <f>INDEX(resultados!$A$2:$ZZ$1389, 226, MATCH($B$1, resultados!$A$1:$ZZ$1, 0))</f>
        <v/>
      </c>
      <c r="B232">
        <f>INDEX(resultados!$A$2:$ZZ$1389, 226, MATCH($B$2, resultados!$A$1:$ZZ$1, 0))</f>
        <v/>
      </c>
      <c r="C232">
        <f>INDEX(resultados!$A$2:$ZZ$1389, 226, MATCH($B$3, resultados!$A$1:$ZZ$1, 0))</f>
        <v/>
      </c>
    </row>
    <row r="233">
      <c r="A233">
        <f>INDEX(resultados!$A$2:$ZZ$1389, 227, MATCH($B$1, resultados!$A$1:$ZZ$1, 0))</f>
        <v/>
      </c>
      <c r="B233">
        <f>INDEX(resultados!$A$2:$ZZ$1389, 227, MATCH($B$2, resultados!$A$1:$ZZ$1, 0))</f>
        <v/>
      </c>
      <c r="C233">
        <f>INDEX(resultados!$A$2:$ZZ$1389, 227, MATCH($B$3, resultados!$A$1:$ZZ$1, 0))</f>
        <v/>
      </c>
    </row>
    <row r="234">
      <c r="A234">
        <f>INDEX(resultados!$A$2:$ZZ$1389, 228, MATCH($B$1, resultados!$A$1:$ZZ$1, 0))</f>
        <v/>
      </c>
      <c r="B234">
        <f>INDEX(resultados!$A$2:$ZZ$1389, 228, MATCH($B$2, resultados!$A$1:$ZZ$1, 0))</f>
        <v/>
      </c>
      <c r="C234">
        <f>INDEX(resultados!$A$2:$ZZ$1389, 228, MATCH($B$3, resultados!$A$1:$ZZ$1, 0))</f>
        <v/>
      </c>
    </row>
    <row r="235">
      <c r="A235">
        <f>INDEX(resultados!$A$2:$ZZ$1389, 229, MATCH($B$1, resultados!$A$1:$ZZ$1, 0))</f>
        <v/>
      </c>
      <c r="B235">
        <f>INDEX(resultados!$A$2:$ZZ$1389, 229, MATCH($B$2, resultados!$A$1:$ZZ$1, 0))</f>
        <v/>
      </c>
      <c r="C235">
        <f>INDEX(resultados!$A$2:$ZZ$1389, 229, MATCH($B$3, resultados!$A$1:$ZZ$1, 0))</f>
        <v/>
      </c>
    </row>
    <row r="236">
      <c r="A236">
        <f>INDEX(resultados!$A$2:$ZZ$1389, 230, MATCH($B$1, resultados!$A$1:$ZZ$1, 0))</f>
        <v/>
      </c>
      <c r="B236">
        <f>INDEX(resultados!$A$2:$ZZ$1389, 230, MATCH($B$2, resultados!$A$1:$ZZ$1, 0))</f>
        <v/>
      </c>
      <c r="C236">
        <f>INDEX(resultados!$A$2:$ZZ$1389, 230, MATCH($B$3, resultados!$A$1:$ZZ$1, 0))</f>
        <v/>
      </c>
    </row>
    <row r="237">
      <c r="A237">
        <f>INDEX(resultados!$A$2:$ZZ$1389, 231, MATCH($B$1, resultados!$A$1:$ZZ$1, 0))</f>
        <v/>
      </c>
      <c r="B237">
        <f>INDEX(resultados!$A$2:$ZZ$1389, 231, MATCH($B$2, resultados!$A$1:$ZZ$1, 0))</f>
        <v/>
      </c>
      <c r="C237">
        <f>INDEX(resultados!$A$2:$ZZ$1389, 231, MATCH($B$3, resultados!$A$1:$ZZ$1, 0))</f>
        <v/>
      </c>
    </row>
    <row r="238">
      <c r="A238">
        <f>INDEX(resultados!$A$2:$ZZ$1389, 232, MATCH($B$1, resultados!$A$1:$ZZ$1, 0))</f>
        <v/>
      </c>
      <c r="B238">
        <f>INDEX(resultados!$A$2:$ZZ$1389, 232, MATCH($B$2, resultados!$A$1:$ZZ$1, 0))</f>
        <v/>
      </c>
      <c r="C238">
        <f>INDEX(resultados!$A$2:$ZZ$1389, 232, MATCH($B$3, resultados!$A$1:$ZZ$1, 0))</f>
        <v/>
      </c>
    </row>
    <row r="239">
      <c r="A239">
        <f>INDEX(resultados!$A$2:$ZZ$1389, 233, MATCH($B$1, resultados!$A$1:$ZZ$1, 0))</f>
        <v/>
      </c>
      <c r="B239">
        <f>INDEX(resultados!$A$2:$ZZ$1389, 233, MATCH($B$2, resultados!$A$1:$ZZ$1, 0))</f>
        <v/>
      </c>
      <c r="C239">
        <f>INDEX(resultados!$A$2:$ZZ$1389, 233, MATCH($B$3, resultados!$A$1:$ZZ$1, 0))</f>
        <v/>
      </c>
    </row>
    <row r="240">
      <c r="A240">
        <f>INDEX(resultados!$A$2:$ZZ$1389, 234, MATCH($B$1, resultados!$A$1:$ZZ$1, 0))</f>
        <v/>
      </c>
      <c r="B240">
        <f>INDEX(resultados!$A$2:$ZZ$1389, 234, MATCH($B$2, resultados!$A$1:$ZZ$1, 0))</f>
        <v/>
      </c>
      <c r="C240">
        <f>INDEX(resultados!$A$2:$ZZ$1389, 234, MATCH($B$3, resultados!$A$1:$ZZ$1, 0))</f>
        <v/>
      </c>
    </row>
    <row r="241">
      <c r="A241">
        <f>INDEX(resultados!$A$2:$ZZ$1389, 235, MATCH($B$1, resultados!$A$1:$ZZ$1, 0))</f>
        <v/>
      </c>
      <c r="B241">
        <f>INDEX(resultados!$A$2:$ZZ$1389, 235, MATCH($B$2, resultados!$A$1:$ZZ$1, 0))</f>
        <v/>
      </c>
      <c r="C241">
        <f>INDEX(resultados!$A$2:$ZZ$1389, 235, MATCH($B$3, resultados!$A$1:$ZZ$1, 0))</f>
        <v/>
      </c>
    </row>
    <row r="242">
      <c r="A242">
        <f>INDEX(resultados!$A$2:$ZZ$1389, 236, MATCH($B$1, resultados!$A$1:$ZZ$1, 0))</f>
        <v/>
      </c>
      <c r="B242">
        <f>INDEX(resultados!$A$2:$ZZ$1389, 236, MATCH($B$2, resultados!$A$1:$ZZ$1, 0))</f>
        <v/>
      </c>
      <c r="C242">
        <f>INDEX(resultados!$A$2:$ZZ$1389, 236, MATCH($B$3, resultados!$A$1:$ZZ$1, 0))</f>
        <v/>
      </c>
    </row>
    <row r="243">
      <c r="A243">
        <f>INDEX(resultados!$A$2:$ZZ$1389, 237, MATCH($B$1, resultados!$A$1:$ZZ$1, 0))</f>
        <v/>
      </c>
      <c r="B243">
        <f>INDEX(resultados!$A$2:$ZZ$1389, 237, MATCH($B$2, resultados!$A$1:$ZZ$1, 0))</f>
        <v/>
      </c>
      <c r="C243">
        <f>INDEX(resultados!$A$2:$ZZ$1389, 237, MATCH($B$3, resultados!$A$1:$ZZ$1, 0))</f>
        <v/>
      </c>
    </row>
    <row r="244">
      <c r="A244">
        <f>INDEX(resultados!$A$2:$ZZ$1389, 238, MATCH($B$1, resultados!$A$1:$ZZ$1, 0))</f>
        <v/>
      </c>
      <c r="B244">
        <f>INDEX(resultados!$A$2:$ZZ$1389, 238, MATCH($B$2, resultados!$A$1:$ZZ$1, 0))</f>
        <v/>
      </c>
      <c r="C244">
        <f>INDEX(resultados!$A$2:$ZZ$1389, 238, MATCH($B$3, resultados!$A$1:$ZZ$1, 0))</f>
        <v/>
      </c>
    </row>
    <row r="245">
      <c r="A245">
        <f>INDEX(resultados!$A$2:$ZZ$1389, 239, MATCH($B$1, resultados!$A$1:$ZZ$1, 0))</f>
        <v/>
      </c>
      <c r="B245">
        <f>INDEX(resultados!$A$2:$ZZ$1389, 239, MATCH($B$2, resultados!$A$1:$ZZ$1, 0))</f>
        <v/>
      </c>
      <c r="C245">
        <f>INDEX(resultados!$A$2:$ZZ$1389, 239, MATCH($B$3, resultados!$A$1:$ZZ$1, 0))</f>
        <v/>
      </c>
    </row>
    <row r="246">
      <c r="A246">
        <f>INDEX(resultados!$A$2:$ZZ$1389, 240, MATCH($B$1, resultados!$A$1:$ZZ$1, 0))</f>
        <v/>
      </c>
      <c r="B246">
        <f>INDEX(resultados!$A$2:$ZZ$1389, 240, MATCH($B$2, resultados!$A$1:$ZZ$1, 0))</f>
        <v/>
      </c>
      <c r="C246">
        <f>INDEX(resultados!$A$2:$ZZ$1389, 240, MATCH($B$3, resultados!$A$1:$ZZ$1, 0))</f>
        <v/>
      </c>
    </row>
    <row r="247">
      <c r="A247">
        <f>INDEX(resultados!$A$2:$ZZ$1389, 241, MATCH($B$1, resultados!$A$1:$ZZ$1, 0))</f>
        <v/>
      </c>
      <c r="B247">
        <f>INDEX(resultados!$A$2:$ZZ$1389, 241, MATCH($B$2, resultados!$A$1:$ZZ$1, 0))</f>
        <v/>
      </c>
      <c r="C247">
        <f>INDEX(resultados!$A$2:$ZZ$1389, 241, MATCH($B$3, resultados!$A$1:$ZZ$1, 0))</f>
        <v/>
      </c>
    </row>
    <row r="248">
      <c r="A248">
        <f>INDEX(resultados!$A$2:$ZZ$1389, 242, MATCH($B$1, resultados!$A$1:$ZZ$1, 0))</f>
        <v/>
      </c>
      <c r="B248">
        <f>INDEX(resultados!$A$2:$ZZ$1389, 242, MATCH($B$2, resultados!$A$1:$ZZ$1, 0))</f>
        <v/>
      </c>
      <c r="C248">
        <f>INDEX(resultados!$A$2:$ZZ$1389, 242, MATCH($B$3, resultados!$A$1:$ZZ$1, 0))</f>
        <v/>
      </c>
    </row>
    <row r="249">
      <c r="A249">
        <f>INDEX(resultados!$A$2:$ZZ$1389, 243, MATCH($B$1, resultados!$A$1:$ZZ$1, 0))</f>
        <v/>
      </c>
      <c r="B249">
        <f>INDEX(resultados!$A$2:$ZZ$1389, 243, MATCH($B$2, resultados!$A$1:$ZZ$1, 0))</f>
        <v/>
      </c>
      <c r="C249">
        <f>INDEX(resultados!$A$2:$ZZ$1389, 243, MATCH($B$3, resultados!$A$1:$ZZ$1, 0))</f>
        <v/>
      </c>
    </row>
    <row r="250">
      <c r="A250">
        <f>INDEX(resultados!$A$2:$ZZ$1389, 244, MATCH($B$1, resultados!$A$1:$ZZ$1, 0))</f>
        <v/>
      </c>
      <c r="B250">
        <f>INDEX(resultados!$A$2:$ZZ$1389, 244, MATCH($B$2, resultados!$A$1:$ZZ$1, 0))</f>
        <v/>
      </c>
      <c r="C250">
        <f>INDEX(resultados!$A$2:$ZZ$1389, 244, MATCH($B$3, resultados!$A$1:$ZZ$1, 0))</f>
        <v/>
      </c>
    </row>
    <row r="251">
      <c r="A251">
        <f>INDEX(resultados!$A$2:$ZZ$1389, 245, MATCH($B$1, resultados!$A$1:$ZZ$1, 0))</f>
        <v/>
      </c>
      <c r="B251">
        <f>INDEX(resultados!$A$2:$ZZ$1389, 245, MATCH($B$2, resultados!$A$1:$ZZ$1, 0))</f>
        <v/>
      </c>
      <c r="C251">
        <f>INDEX(resultados!$A$2:$ZZ$1389, 245, MATCH($B$3, resultados!$A$1:$ZZ$1, 0))</f>
        <v/>
      </c>
    </row>
    <row r="252">
      <c r="A252">
        <f>INDEX(resultados!$A$2:$ZZ$1389, 246, MATCH($B$1, resultados!$A$1:$ZZ$1, 0))</f>
        <v/>
      </c>
      <c r="B252">
        <f>INDEX(resultados!$A$2:$ZZ$1389, 246, MATCH($B$2, resultados!$A$1:$ZZ$1, 0))</f>
        <v/>
      </c>
      <c r="C252">
        <f>INDEX(resultados!$A$2:$ZZ$1389, 246, MATCH($B$3, resultados!$A$1:$ZZ$1, 0))</f>
        <v/>
      </c>
    </row>
    <row r="253">
      <c r="A253">
        <f>INDEX(resultados!$A$2:$ZZ$1389, 247, MATCH($B$1, resultados!$A$1:$ZZ$1, 0))</f>
        <v/>
      </c>
      <c r="B253">
        <f>INDEX(resultados!$A$2:$ZZ$1389, 247, MATCH($B$2, resultados!$A$1:$ZZ$1, 0))</f>
        <v/>
      </c>
      <c r="C253">
        <f>INDEX(resultados!$A$2:$ZZ$1389, 247, MATCH($B$3, resultados!$A$1:$ZZ$1, 0))</f>
        <v/>
      </c>
    </row>
    <row r="254">
      <c r="A254">
        <f>INDEX(resultados!$A$2:$ZZ$1389, 248, MATCH($B$1, resultados!$A$1:$ZZ$1, 0))</f>
        <v/>
      </c>
      <c r="B254">
        <f>INDEX(resultados!$A$2:$ZZ$1389, 248, MATCH($B$2, resultados!$A$1:$ZZ$1, 0))</f>
        <v/>
      </c>
      <c r="C254">
        <f>INDEX(resultados!$A$2:$ZZ$1389, 248, MATCH($B$3, resultados!$A$1:$ZZ$1, 0))</f>
        <v/>
      </c>
    </row>
    <row r="255">
      <c r="A255">
        <f>INDEX(resultados!$A$2:$ZZ$1389, 249, MATCH($B$1, resultados!$A$1:$ZZ$1, 0))</f>
        <v/>
      </c>
      <c r="B255">
        <f>INDEX(resultados!$A$2:$ZZ$1389, 249, MATCH($B$2, resultados!$A$1:$ZZ$1, 0))</f>
        <v/>
      </c>
      <c r="C255">
        <f>INDEX(resultados!$A$2:$ZZ$1389, 249, MATCH($B$3, resultados!$A$1:$ZZ$1, 0))</f>
        <v/>
      </c>
    </row>
    <row r="256">
      <c r="A256">
        <f>INDEX(resultados!$A$2:$ZZ$1389, 250, MATCH($B$1, resultados!$A$1:$ZZ$1, 0))</f>
        <v/>
      </c>
      <c r="B256">
        <f>INDEX(resultados!$A$2:$ZZ$1389, 250, MATCH($B$2, resultados!$A$1:$ZZ$1, 0))</f>
        <v/>
      </c>
      <c r="C256">
        <f>INDEX(resultados!$A$2:$ZZ$1389, 250, MATCH($B$3, resultados!$A$1:$ZZ$1, 0))</f>
        <v/>
      </c>
    </row>
    <row r="257">
      <c r="A257">
        <f>INDEX(resultados!$A$2:$ZZ$1389, 251, MATCH($B$1, resultados!$A$1:$ZZ$1, 0))</f>
        <v/>
      </c>
      <c r="B257">
        <f>INDEX(resultados!$A$2:$ZZ$1389, 251, MATCH($B$2, resultados!$A$1:$ZZ$1, 0))</f>
        <v/>
      </c>
      <c r="C257">
        <f>INDEX(resultados!$A$2:$ZZ$1389, 251, MATCH($B$3, resultados!$A$1:$ZZ$1, 0))</f>
        <v/>
      </c>
    </row>
    <row r="258">
      <c r="A258">
        <f>INDEX(resultados!$A$2:$ZZ$1389, 252, MATCH($B$1, resultados!$A$1:$ZZ$1, 0))</f>
        <v/>
      </c>
      <c r="B258">
        <f>INDEX(resultados!$A$2:$ZZ$1389, 252, MATCH($B$2, resultados!$A$1:$ZZ$1, 0))</f>
        <v/>
      </c>
      <c r="C258">
        <f>INDEX(resultados!$A$2:$ZZ$1389, 252, MATCH($B$3, resultados!$A$1:$ZZ$1, 0))</f>
        <v/>
      </c>
    </row>
    <row r="259">
      <c r="A259">
        <f>INDEX(resultados!$A$2:$ZZ$1389, 253, MATCH($B$1, resultados!$A$1:$ZZ$1, 0))</f>
        <v/>
      </c>
      <c r="B259">
        <f>INDEX(resultados!$A$2:$ZZ$1389, 253, MATCH($B$2, resultados!$A$1:$ZZ$1, 0))</f>
        <v/>
      </c>
      <c r="C259">
        <f>INDEX(resultados!$A$2:$ZZ$1389, 253, MATCH($B$3, resultados!$A$1:$ZZ$1, 0))</f>
        <v/>
      </c>
    </row>
    <row r="260">
      <c r="A260">
        <f>INDEX(resultados!$A$2:$ZZ$1389, 254, MATCH($B$1, resultados!$A$1:$ZZ$1, 0))</f>
        <v/>
      </c>
      <c r="B260">
        <f>INDEX(resultados!$A$2:$ZZ$1389, 254, MATCH($B$2, resultados!$A$1:$ZZ$1, 0))</f>
        <v/>
      </c>
      <c r="C260">
        <f>INDEX(resultados!$A$2:$ZZ$1389, 254, MATCH($B$3, resultados!$A$1:$ZZ$1, 0))</f>
        <v/>
      </c>
    </row>
    <row r="261">
      <c r="A261">
        <f>INDEX(resultados!$A$2:$ZZ$1389, 255, MATCH($B$1, resultados!$A$1:$ZZ$1, 0))</f>
        <v/>
      </c>
      <c r="B261">
        <f>INDEX(resultados!$A$2:$ZZ$1389, 255, MATCH($B$2, resultados!$A$1:$ZZ$1, 0))</f>
        <v/>
      </c>
      <c r="C261">
        <f>INDEX(resultados!$A$2:$ZZ$1389, 255, MATCH($B$3, resultados!$A$1:$ZZ$1, 0))</f>
        <v/>
      </c>
    </row>
    <row r="262">
      <c r="A262">
        <f>INDEX(resultados!$A$2:$ZZ$1389, 256, MATCH($B$1, resultados!$A$1:$ZZ$1, 0))</f>
        <v/>
      </c>
      <c r="B262">
        <f>INDEX(resultados!$A$2:$ZZ$1389, 256, MATCH($B$2, resultados!$A$1:$ZZ$1, 0))</f>
        <v/>
      </c>
      <c r="C262">
        <f>INDEX(resultados!$A$2:$ZZ$1389, 256, MATCH($B$3, resultados!$A$1:$ZZ$1, 0))</f>
        <v/>
      </c>
    </row>
    <row r="263">
      <c r="A263">
        <f>INDEX(resultados!$A$2:$ZZ$1389, 257, MATCH($B$1, resultados!$A$1:$ZZ$1, 0))</f>
        <v/>
      </c>
      <c r="B263">
        <f>INDEX(resultados!$A$2:$ZZ$1389, 257, MATCH($B$2, resultados!$A$1:$ZZ$1, 0))</f>
        <v/>
      </c>
      <c r="C263">
        <f>INDEX(resultados!$A$2:$ZZ$1389, 257, MATCH($B$3, resultados!$A$1:$ZZ$1, 0))</f>
        <v/>
      </c>
    </row>
    <row r="264">
      <c r="A264">
        <f>INDEX(resultados!$A$2:$ZZ$1389, 258, MATCH($B$1, resultados!$A$1:$ZZ$1, 0))</f>
        <v/>
      </c>
      <c r="B264">
        <f>INDEX(resultados!$A$2:$ZZ$1389, 258, MATCH($B$2, resultados!$A$1:$ZZ$1, 0))</f>
        <v/>
      </c>
      <c r="C264">
        <f>INDEX(resultados!$A$2:$ZZ$1389, 258, MATCH($B$3, resultados!$A$1:$ZZ$1, 0))</f>
        <v/>
      </c>
    </row>
    <row r="265">
      <c r="A265">
        <f>INDEX(resultados!$A$2:$ZZ$1389, 259, MATCH($B$1, resultados!$A$1:$ZZ$1, 0))</f>
        <v/>
      </c>
      <c r="B265">
        <f>INDEX(resultados!$A$2:$ZZ$1389, 259, MATCH($B$2, resultados!$A$1:$ZZ$1, 0))</f>
        <v/>
      </c>
      <c r="C265">
        <f>INDEX(resultados!$A$2:$ZZ$1389, 259, MATCH($B$3, resultados!$A$1:$ZZ$1, 0))</f>
        <v/>
      </c>
    </row>
    <row r="266">
      <c r="A266">
        <f>INDEX(resultados!$A$2:$ZZ$1389, 260, MATCH($B$1, resultados!$A$1:$ZZ$1, 0))</f>
        <v/>
      </c>
      <c r="B266">
        <f>INDEX(resultados!$A$2:$ZZ$1389, 260, MATCH($B$2, resultados!$A$1:$ZZ$1, 0))</f>
        <v/>
      </c>
      <c r="C266">
        <f>INDEX(resultados!$A$2:$ZZ$1389, 260, MATCH($B$3, resultados!$A$1:$ZZ$1, 0))</f>
        <v/>
      </c>
    </row>
    <row r="267">
      <c r="A267">
        <f>INDEX(resultados!$A$2:$ZZ$1389, 261, MATCH($B$1, resultados!$A$1:$ZZ$1, 0))</f>
        <v/>
      </c>
      <c r="B267">
        <f>INDEX(resultados!$A$2:$ZZ$1389, 261, MATCH($B$2, resultados!$A$1:$ZZ$1, 0))</f>
        <v/>
      </c>
      <c r="C267">
        <f>INDEX(resultados!$A$2:$ZZ$1389, 261, MATCH($B$3, resultados!$A$1:$ZZ$1, 0))</f>
        <v/>
      </c>
    </row>
    <row r="268">
      <c r="A268">
        <f>INDEX(resultados!$A$2:$ZZ$1389, 262, MATCH($B$1, resultados!$A$1:$ZZ$1, 0))</f>
        <v/>
      </c>
      <c r="B268">
        <f>INDEX(resultados!$A$2:$ZZ$1389, 262, MATCH($B$2, resultados!$A$1:$ZZ$1, 0))</f>
        <v/>
      </c>
      <c r="C268">
        <f>INDEX(resultados!$A$2:$ZZ$1389, 262, MATCH($B$3, resultados!$A$1:$ZZ$1, 0))</f>
        <v/>
      </c>
    </row>
    <row r="269">
      <c r="A269">
        <f>INDEX(resultados!$A$2:$ZZ$1389, 263, MATCH($B$1, resultados!$A$1:$ZZ$1, 0))</f>
        <v/>
      </c>
      <c r="B269">
        <f>INDEX(resultados!$A$2:$ZZ$1389, 263, MATCH($B$2, resultados!$A$1:$ZZ$1, 0))</f>
        <v/>
      </c>
      <c r="C269">
        <f>INDEX(resultados!$A$2:$ZZ$1389, 263, MATCH($B$3, resultados!$A$1:$ZZ$1, 0))</f>
        <v/>
      </c>
    </row>
    <row r="270">
      <c r="A270">
        <f>INDEX(resultados!$A$2:$ZZ$1389, 264, MATCH($B$1, resultados!$A$1:$ZZ$1, 0))</f>
        <v/>
      </c>
      <c r="B270">
        <f>INDEX(resultados!$A$2:$ZZ$1389, 264, MATCH($B$2, resultados!$A$1:$ZZ$1, 0))</f>
        <v/>
      </c>
      <c r="C270">
        <f>INDEX(resultados!$A$2:$ZZ$1389, 264, MATCH($B$3, resultados!$A$1:$ZZ$1, 0))</f>
        <v/>
      </c>
    </row>
    <row r="271">
      <c r="A271">
        <f>INDEX(resultados!$A$2:$ZZ$1389, 265, MATCH($B$1, resultados!$A$1:$ZZ$1, 0))</f>
        <v/>
      </c>
      <c r="B271">
        <f>INDEX(resultados!$A$2:$ZZ$1389, 265, MATCH($B$2, resultados!$A$1:$ZZ$1, 0))</f>
        <v/>
      </c>
      <c r="C271">
        <f>INDEX(resultados!$A$2:$ZZ$1389, 265, MATCH($B$3, resultados!$A$1:$ZZ$1, 0))</f>
        <v/>
      </c>
    </row>
    <row r="272">
      <c r="A272">
        <f>INDEX(resultados!$A$2:$ZZ$1389, 266, MATCH($B$1, resultados!$A$1:$ZZ$1, 0))</f>
        <v/>
      </c>
      <c r="B272">
        <f>INDEX(resultados!$A$2:$ZZ$1389, 266, MATCH($B$2, resultados!$A$1:$ZZ$1, 0))</f>
        <v/>
      </c>
      <c r="C272">
        <f>INDEX(resultados!$A$2:$ZZ$1389, 266, MATCH($B$3, resultados!$A$1:$ZZ$1, 0))</f>
        <v/>
      </c>
    </row>
    <row r="273">
      <c r="A273">
        <f>INDEX(resultados!$A$2:$ZZ$1389, 267, MATCH($B$1, resultados!$A$1:$ZZ$1, 0))</f>
        <v/>
      </c>
      <c r="B273">
        <f>INDEX(resultados!$A$2:$ZZ$1389, 267, MATCH($B$2, resultados!$A$1:$ZZ$1, 0))</f>
        <v/>
      </c>
      <c r="C273">
        <f>INDEX(resultados!$A$2:$ZZ$1389, 267, MATCH($B$3, resultados!$A$1:$ZZ$1, 0))</f>
        <v/>
      </c>
    </row>
    <row r="274">
      <c r="A274">
        <f>INDEX(resultados!$A$2:$ZZ$1389, 268, MATCH($B$1, resultados!$A$1:$ZZ$1, 0))</f>
        <v/>
      </c>
      <c r="B274">
        <f>INDEX(resultados!$A$2:$ZZ$1389, 268, MATCH($B$2, resultados!$A$1:$ZZ$1, 0))</f>
        <v/>
      </c>
      <c r="C274">
        <f>INDEX(resultados!$A$2:$ZZ$1389, 268, MATCH($B$3, resultados!$A$1:$ZZ$1, 0))</f>
        <v/>
      </c>
    </row>
    <row r="275">
      <c r="A275">
        <f>INDEX(resultados!$A$2:$ZZ$1389, 269, MATCH($B$1, resultados!$A$1:$ZZ$1, 0))</f>
        <v/>
      </c>
      <c r="B275">
        <f>INDEX(resultados!$A$2:$ZZ$1389, 269, MATCH($B$2, resultados!$A$1:$ZZ$1, 0))</f>
        <v/>
      </c>
      <c r="C275">
        <f>INDEX(resultados!$A$2:$ZZ$1389, 269, MATCH($B$3, resultados!$A$1:$ZZ$1, 0))</f>
        <v/>
      </c>
    </row>
    <row r="276">
      <c r="A276">
        <f>INDEX(resultados!$A$2:$ZZ$1389, 270, MATCH($B$1, resultados!$A$1:$ZZ$1, 0))</f>
        <v/>
      </c>
      <c r="B276">
        <f>INDEX(resultados!$A$2:$ZZ$1389, 270, MATCH($B$2, resultados!$A$1:$ZZ$1, 0))</f>
        <v/>
      </c>
      <c r="C276">
        <f>INDEX(resultados!$A$2:$ZZ$1389, 270, MATCH($B$3, resultados!$A$1:$ZZ$1, 0))</f>
        <v/>
      </c>
    </row>
    <row r="277">
      <c r="A277">
        <f>INDEX(resultados!$A$2:$ZZ$1389, 271, MATCH($B$1, resultados!$A$1:$ZZ$1, 0))</f>
        <v/>
      </c>
      <c r="B277">
        <f>INDEX(resultados!$A$2:$ZZ$1389, 271, MATCH($B$2, resultados!$A$1:$ZZ$1, 0))</f>
        <v/>
      </c>
      <c r="C277">
        <f>INDEX(resultados!$A$2:$ZZ$1389, 271, MATCH($B$3, resultados!$A$1:$ZZ$1, 0))</f>
        <v/>
      </c>
    </row>
    <row r="278">
      <c r="A278">
        <f>INDEX(resultados!$A$2:$ZZ$1389, 272, MATCH($B$1, resultados!$A$1:$ZZ$1, 0))</f>
        <v/>
      </c>
      <c r="B278">
        <f>INDEX(resultados!$A$2:$ZZ$1389, 272, MATCH($B$2, resultados!$A$1:$ZZ$1, 0))</f>
        <v/>
      </c>
      <c r="C278">
        <f>INDEX(resultados!$A$2:$ZZ$1389, 272, MATCH($B$3, resultados!$A$1:$ZZ$1, 0))</f>
        <v/>
      </c>
    </row>
    <row r="279">
      <c r="A279">
        <f>INDEX(resultados!$A$2:$ZZ$1389, 273, MATCH($B$1, resultados!$A$1:$ZZ$1, 0))</f>
        <v/>
      </c>
      <c r="B279">
        <f>INDEX(resultados!$A$2:$ZZ$1389, 273, MATCH($B$2, resultados!$A$1:$ZZ$1, 0))</f>
        <v/>
      </c>
      <c r="C279">
        <f>INDEX(resultados!$A$2:$ZZ$1389, 273, MATCH($B$3, resultados!$A$1:$ZZ$1, 0))</f>
        <v/>
      </c>
    </row>
    <row r="280">
      <c r="A280">
        <f>INDEX(resultados!$A$2:$ZZ$1389, 274, MATCH($B$1, resultados!$A$1:$ZZ$1, 0))</f>
        <v/>
      </c>
      <c r="B280">
        <f>INDEX(resultados!$A$2:$ZZ$1389, 274, MATCH($B$2, resultados!$A$1:$ZZ$1, 0))</f>
        <v/>
      </c>
      <c r="C280">
        <f>INDEX(resultados!$A$2:$ZZ$1389, 274, MATCH($B$3, resultados!$A$1:$ZZ$1, 0))</f>
        <v/>
      </c>
    </row>
    <row r="281">
      <c r="A281">
        <f>INDEX(resultados!$A$2:$ZZ$1389, 275, MATCH($B$1, resultados!$A$1:$ZZ$1, 0))</f>
        <v/>
      </c>
      <c r="B281">
        <f>INDEX(resultados!$A$2:$ZZ$1389, 275, MATCH($B$2, resultados!$A$1:$ZZ$1, 0))</f>
        <v/>
      </c>
      <c r="C281">
        <f>INDEX(resultados!$A$2:$ZZ$1389, 275, MATCH($B$3, resultados!$A$1:$ZZ$1, 0))</f>
        <v/>
      </c>
    </row>
    <row r="282">
      <c r="A282">
        <f>INDEX(resultados!$A$2:$ZZ$1389, 276, MATCH($B$1, resultados!$A$1:$ZZ$1, 0))</f>
        <v/>
      </c>
      <c r="B282">
        <f>INDEX(resultados!$A$2:$ZZ$1389, 276, MATCH($B$2, resultados!$A$1:$ZZ$1, 0))</f>
        <v/>
      </c>
      <c r="C282">
        <f>INDEX(resultados!$A$2:$ZZ$1389, 276, MATCH($B$3, resultados!$A$1:$ZZ$1, 0))</f>
        <v/>
      </c>
    </row>
    <row r="283">
      <c r="A283">
        <f>INDEX(resultados!$A$2:$ZZ$1389, 277, MATCH($B$1, resultados!$A$1:$ZZ$1, 0))</f>
        <v/>
      </c>
      <c r="B283">
        <f>INDEX(resultados!$A$2:$ZZ$1389, 277, MATCH($B$2, resultados!$A$1:$ZZ$1, 0))</f>
        <v/>
      </c>
      <c r="C283">
        <f>INDEX(resultados!$A$2:$ZZ$1389, 277, MATCH($B$3, resultados!$A$1:$ZZ$1, 0))</f>
        <v/>
      </c>
    </row>
    <row r="284">
      <c r="A284">
        <f>INDEX(resultados!$A$2:$ZZ$1389, 278, MATCH($B$1, resultados!$A$1:$ZZ$1, 0))</f>
        <v/>
      </c>
      <c r="B284">
        <f>INDEX(resultados!$A$2:$ZZ$1389, 278, MATCH($B$2, resultados!$A$1:$ZZ$1, 0))</f>
        <v/>
      </c>
      <c r="C284">
        <f>INDEX(resultados!$A$2:$ZZ$1389, 278, MATCH($B$3, resultados!$A$1:$ZZ$1, 0))</f>
        <v/>
      </c>
    </row>
    <row r="285">
      <c r="A285">
        <f>INDEX(resultados!$A$2:$ZZ$1389, 279, MATCH($B$1, resultados!$A$1:$ZZ$1, 0))</f>
        <v/>
      </c>
      <c r="B285">
        <f>INDEX(resultados!$A$2:$ZZ$1389, 279, MATCH($B$2, resultados!$A$1:$ZZ$1, 0))</f>
        <v/>
      </c>
      <c r="C285">
        <f>INDEX(resultados!$A$2:$ZZ$1389, 279, MATCH($B$3, resultados!$A$1:$ZZ$1, 0))</f>
        <v/>
      </c>
    </row>
    <row r="286">
      <c r="A286">
        <f>INDEX(resultados!$A$2:$ZZ$1389, 280, MATCH($B$1, resultados!$A$1:$ZZ$1, 0))</f>
        <v/>
      </c>
      <c r="B286">
        <f>INDEX(resultados!$A$2:$ZZ$1389, 280, MATCH($B$2, resultados!$A$1:$ZZ$1, 0))</f>
        <v/>
      </c>
      <c r="C286">
        <f>INDEX(resultados!$A$2:$ZZ$1389, 280, MATCH($B$3, resultados!$A$1:$ZZ$1, 0))</f>
        <v/>
      </c>
    </row>
    <row r="287">
      <c r="A287">
        <f>INDEX(resultados!$A$2:$ZZ$1389, 281, MATCH($B$1, resultados!$A$1:$ZZ$1, 0))</f>
        <v/>
      </c>
      <c r="B287">
        <f>INDEX(resultados!$A$2:$ZZ$1389, 281, MATCH($B$2, resultados!$A$1:$ZZ$1, 0))</f>
        <v/>
      </c>
      <c r="C287">
        <f>INDEX(resultados!$A$2:$ZZ$1389, 281, MATCH($B$3, resultados!$A$1:$ZZ$1, 0))</f>
        <v/>
      </c>
    </row>
    <row r="288">
      <c r="A288">
        <f>INDEX(resultados!$A$2:$ZZ$1389, 282, MATCH($B$1, resultados!$A$1:$ZZ$1, 0))</f>
        <v/>
      </c>
      <c r="B288">
        <f>INDEX(resultados!$A$2:$ZZ$1389, 282, MATCH($B$2, resultados!$A$1:$ZZ$1, 0))</f>
        <v/>
      </c>
      <c r="C288">
        <f>INDEX(resultados!$A$2:$ZZ$1389, 282, MATCH($B$3, resultados!$A$1:$ZZ$1, 0))</f>
        <v/>
      </c>
    </row>
    <row r="289">
      <c r="A289">
        <f>INDEX(resultados!$A$2:$ZZ$1389, 283, MATCH($B$1, resultados!$A$1:$ZZ$1, 0))</f>
        <v/>
      </c>
      <c r="B289">
        <f>INDEX(resultados!$A$2:$ZZ$1389, 283, MATCH($B$2, resultados!$A$1:$ZZ$1, 0))</f>
        <v/>
      </c>
      <c r="C289">
        <f>INDEX(resultados!$A$2:$ZZ$1389, 283, MATCH($B$3, resultados!$A$1:$ZZ$1, 0))</f>
        <v/>
      </c>
    </row>
    <row r="290">
      <c r="A290">
        <f>INDEX(resultados!$A$2:$ZZ$1389, 284, MATCH($B$1, resultados!$A$1:$ZZ$1, 0))</f>
        <v/>
      </c>
      <c r="B290">
        <f>INDEX(resultados!$A$2:$ZZ$1389, 284, MATCH($B$2, resultados!$A$1:$ZZ$1, 0))</f>
        <v/>
      </c>
      <c r="C290">
        <f>INDEX(resultados!$A$2:$ZZ$1389, 284, MATCH($B$3, resultados!$A$1:$ZZ$1, 0))</f>
        <v/>
      </c>
    </row>
    <row r="291">
      <c r="A291">
        <f>INDEX(resultados!$A$2:$ZZ$1389, 285, MATCH($B$1, resultados!$A$1:$ZZ$1, 0))</f>
        <v/>
      </c>
      <c r="B291">
        <f>INDEX(resultados!$A$2:$ZZ$1389, 285, MATCH($B$2, resultados!$A$1:$ZZ$1, 0))</f>
        <v/>
      </c>
      <c r="C291">
        <f>INDEX(resultados!$A$2:$ZZ$1389, 285, MATCH($B$3, resultados!$A$1:$ZZ$1, 0))</f>
        <v/>
      </c>
    </row>
    <row r="292">
      <c r="A292">
        <f>INDEX(resultados!$A$2:$ZZ$1389, 286, MATCH($B$1, resultados!$A$1:$ZZ$1, 0))</f>
        <v/>
      </c>
      <c r="B292">
        <f>INDEX(resultados!$A$2:$ZZ$1389, 286, MATCH($B$2, resultados!$A$1:$ZZ$1, 0))</f>
        <v/>
      </c>
      <c r="C292">
        <f>INDEX(resultados!$A$2:$ZZ$1389, 286, MATCH($B$3, resultados!$A$1:$ZZ$1, 0))</f>
        <v/>
      </c>
    </row>
    <row r="293">
      <c r="A293">
        <f>INDEX(resultados!$A$2:$ZZ$1389, 287, MATCH($B$1, resultados!$A$1:$ZZ$1, 0))</f>
        <v/>
      </c>
      <c r="B293">
        <f>INDEX(resultados!$A$2:$ZZ$1389, 287, MATCH($B$2, resultados!$A$1:$ZZ$1, 0))</f>
        <v/>
      </c>
      <c r="C293">
        <f>INDEX(resultados!$A$2:$ZZ$1389, 287, MATCH($B$3, resultados!$A$1:$ZZ$1, 0))</f>
        <v/>
      </c>
    </row>
    <row r="294">
      <c r="A294">
        <f>INDEX(resultados!$A$2:$ZZ$1389, 288, MATCH($B$1, resultados!$A$1:$ZZ$1, 0))</f>
        <v/>
      </c>
      <c r="B294">
        <f>INDEX(resultados!$A$2:$ZZ$1389, 288, MATCH($B$2, resultados!$A$1:$ZZ$1, 0))</f>
        <v/>
      </c>
      <c r="C294">
        <f>INDEX(resultados!$A$2:$ZZ$1389, 288, MATCH($B$3, resultados!$A$1:$ZZ$1, 0))</f>
        <v/>
      </c>
    </row>
    <row r="295">
      <c r="A295">
        <f>INDEX(resultados!$A$2:$ZZ$1389, 289, MATCH($B$1, resultados!$A$1:$ZZ$1, 0))</f>
        <v/>
      </c>
      <c r="B295">
        <f>INDEX(resultados!$A$2:$ZZ$1389, 289, MATCH($B$2, resultados!$A$1:$ZZ$1, 0))</f>
        <v/>
      </c>
      <c r="C295">
        <f>INDEX(resultados!$A$2:$ZZ$1389, 289, MATCH($B$3, resultados!$A$1:$ZZ$1, 0))</f>
        <v/>
      </c>
    </row>
    <row r="296">
      <c r="A296">
        <f>INDEX(resultados!$A$2:$ZZ$1389, 290, MATCH($B$1, resultados!$A$1:$ZZ$1, 0))</f>
        <v/>
      </c>
      <c r="B296">
        <f>INDEX(resultados!$A$2:$ZZ$1389, 290, MATCH($B$2, resultados!$A$1:$ZZ$1, 0))</f>
        <v/>
      </c>
      <c r="C296">
        <f>INDEX(resultados!$A$2:$ZZ$1389, 290, MATCH($B$3, resultados!$A$1:$ZZ$1, 0))</f>
        <v/>
      </c>
    </row>
    <row r="297">
      <c r="A297">
        <f>INDEX(resultados!$A$2:$ZZ$1389, 291, MATCH($B$1, resultados!$A$1:$ZZ$1, 0))</f>
        <v/>
      </c>
      <c r="B297">
        <f>INDEX(resultados!$A$2:$ZZ$1389, 291, MATCH($B$2, resultados!$A$1:$ZZ$1, 0))</f>
        <v/>
      </c>
      <c r="C297">
        <f>INDEX(resultados!$A$2:$ZZ$1389, 291, MATCH($B$3, resultados!$A$1:$ZZ$1, 0))</f>
        <v/>
      </c>
    </row>
    <row r="298">
      <c r="A298">
        <f>INDEX(resultados!$A$2:$ZZ$1389, 292, MATCH($B$1, resultados!$A$1:$ZZ$1, 0))</f>
        <v/>
      </c>
      <c r="B298">
        <f>INDEX(resultados!$A$2:$ZZ$1389, 292, MATCH($B$2, resultados!$A$1:$ZZ$1, 0))</f>
        <v/>
      </c>
      <c r="C298">
        <f>INDEX(resultados!$A$2:$ZZ$1389, 292, MATCH($B$3, resultados!$A$1:$ZZ$1, 0))</f>
        <v/>
      </c>
    </row>
    <row r="299">
      <c r="A299">
        <f>INDEX(resultados!$A$2:$ZZ$1389, 293, MATCH($B$1, resultados!$A$1:$ZZ$1, 0))</f>
        <v/>
      </c>
      <c r="B299">
        <f>INDEX(resultados!$A$2:$ZZ$1389, 293, MATCH($B$2, resultados!$A$1:$ZZ$1, 0))</f>
        <v/>
      </c>
      <c r="C299">
        <f>INDEX(resultados!$A$2:$ZZ$1389, 293, MATCH($B$3, resultados!$A$1:$ZZ$1, 0))</f>
        <v/>
      </c>
    </row>
    <row r="300">
      <c r="A300">
        <f>INDEX(resultados!$A$2:$ZZ$1389, 294, MATCH($B$1, resultados!$A$1:$ZZ$1, 0))</f>
        <v/>
      </c>
      <c r="B300">
        <f>INDEX(resultados!$A$2:$ZZ$1389, 294, MATCH($B$2, resultados!$A$1:$ZZ$1, 0))</f>
        <v/>
      </c>
      <c r="C300">
        <f>INDEX(resultados!$A$2:$ZZ$1389, 294, MATCH($B$3, resultados!$A$1:$ZZ$1, 0))</f>
        <v/>
      </c>
    </row>
    <row r="301">
      <c r="A301">
        <f>INDEX(resultados!$A$2:$ZZ$1389, 295, MATCH($B$1, resultados!$A$1:$ZZ$1, 0))</f>
        <v/>
      </c>
      <c r="B301">
        <f>INDEX(resultados!$A$2:$ZZ$1389, 295, MATCH($B$2, resultados!$A$1:$ZZ$1, 0))</f>
        <v/>
      </c>
      <c r="C301">
        <f>INDEX(resultados!$A$2:$ZZ$1389, 295, MATCH($B$3, resultados!$A$1:$ZZ$1, 0))</f>
        <v/>
      </c>
    </row>
    <row r="302">
      <c r="A302">
        <f>INDEX(resultados!$A$2:$ZZ$1389, 296, MATCH($B$1, resultados!$A$1:$ZZ$1, 0))</f>
        <v/>
      </c>
      <c r="B302">
        <f>INDEX(resultados!$A$2:$ZZ$1389, 296, MATCH($B$2, resultados!$A$1:$ZZ$1, 0))</f>
        <v/>
      </c>
      <c r="C302">
        <f>INDEX(resultados!$A$2:$ZZ$1389, 296, MATCH($B$3, resultados!$A$1:$ZZ$1, 0))</f>
        <v/>
      </c>
    </row>
    <row r="303">
      <c r="A303">
        <f>INDEX(resultados!$A$2:$ZZ$1389, 297, MATCH($B$1, resultados!$A$1:$ZZ$1, 0))</f>
        <v/>
      </c>
      <c r="B303">
        <f>INDEX(resultados!$A$2:$ZZ$1389, 297, MATCH($B$2, resultados!$A$1:$ZZ$1, 0))</f>
        <v/>
      </c>
      <c r="C303">
        <f>INDEX(resultados!$A$2:$ZZ$1389, 297, MATCH($B$3, resultados!$A$1:$ZZ$1, 0))</f>
        <v/>
      </c>
    </row>
    <row r="304">
      <c r="A304">
        <f>INDEX(resultados!$A$2:$ZZ$1389, 298, MATCH($B$1, resultados!$A$1:$ZZ$1, 0))</f>
        <v/>
      </c>
      <c r="B304">
        <f>INDEX(resultados!$A$2:$ZZ$1389, 298, MATCH($B$2, resultados!$A$1:$ZZ$1, 0))</f>
        <v/>
      </c>
      <c r="C304">
        <f>INDEX(resultados!$A$2:$ZZ$1389, 298, MATCH($B$3, resultados!$A$1:$ZZ$1, 0))</f>
        <v/>
      </c>
    </row>
    <row r="305">
      <c r="A305">
        <f>INDEX(resultados!$A$2:$ZZ$1389, 299, MATCH($B$1, resultados!$A$1:$ZZ$1, 0))</f>
        <v/>
      </c>
      <c r="B305">
        <f>INDEX(resultados!$A$2:$ZZ$1389, 299, MATCH($B$2, resultados!$A$1:$ZZ$1, 0))</f>
        <v/>
      </c>
      <c r="C305">
        <f>INDEX(resultados!$A$2:$ZZ$1389, 299, MATCH($B$3, resultados!$A$1:$ZZ$1, 0))</f>
        <v/>
      </c>
    </row>
    <row r="306">
      <c r="A306">
        <f>INDEX(resultados!$A$2:$ZZ$1389, 300, MATCH($B$1, resultados!$A$1:$ZZ$1, 0))</f>
        <v/>
      </c>
      <c r="B306">
        <f>INDEX(resultados!$A$2:$ZZ$1389, 300, MATCH($B$2, resultados!$A$1:$ZZ$1, 0))</f>
        <v/>
      </c>
      <c r="C306">
        <f>INDEX(resultados!$A$2:$ZZ$1389, 300, MATCH($B$3, resultados!$A$1:$ZZ$1, 0))</f>
        <v/>
      </c>
    </row>
    <row r="307">
      <c r="A307">
        <f>INDEX(resultados!$A$2:$ZZ$1389, 301, MATCH($B$1, resultados!$A$1:$ZZ$1, 0))</f>
        <v/>
      </c>
      <c r="B307">
        <f>INDEX(resultados!$A$2:$ZZ$1389, 301, MATCH($B$2, resultados!$A$1:$ZZ$1, 0))</f>
        <v/>
      </c>
      <c r="C307">
        <f>INDEX(resultados!$A$2:$ZZ$1389, 301, MATCH($B$3, resultados!$A$1:$ZZ$1, 0))</f>
        <v/>
      </c>
    </row>
    <row r="308">
      <c r="A308">
        <f>INDEX(resultados!$A$2:$ZZ$1389, 302, MATCH($B$1, resultados!$A$1:$ZZ$1, 0))</f>
        <v/>
      </c>
      <c r="B308">
        <f>INDEX(resultados!$A$2:$ZZ$1389, 302, MATCH($B$2, resultados!$A$1:$ZZ$1, 0))</f>
        <v/>
      </c>
      <c r="C308">
        <f>INDEX(resultados!$A$2:$ZZ$1389, 302, MATCH($B$3, resultados!$A$1:$ZZ$1, 0))</f>
        <v/>
      </c>
    </row>
    <row r="309">
      <c r="A309">
        <f>INDEX(resultados!$A$2:$ZZ$1389, 303, MATCH($B$1, resultados!$A$1:$ZZ$1, 0))</f>
        <v/>
      </c>
      <c r="B309">
        <f>INDEX(resultados!$A$2:$ZZ$1389, 303, MATCH($B$2, resultados!$A$1:$ZZ$1, 0))</f>
        <v/>
      </c>
      <c r="C309">
        <f>INDEX(resultados!$A$2:$ZZ$1389, 303, MATCH($B$3, resultados!$A$1:$ZZ$1, 0))</f>
        <v/>
      </c>
    </row>
    <row r="310">
      <c r="A310">
        <f>INDEX(resultados!$A$2:$ZZ$1389, 304, MATCH($B$1, resultados!$A$1:$ZZ$1, 0))</f>
        <v/>
      </c>
      <c r="B310">
        <f>INDEX(resultados!$A$2:$ZZ$1389, 304, MATCH($B$2, resultados!$A$1:$ZZ$1, 0))</f>
        <v/>
      </c>
      <c r="C310">
        <f>INDEX(resultados!$A$2:$ZZ$1389, 304, MATCH($B$3, resultados!$A$1:$ZZ$1, 0))</f>
        <v/>
      </c>
    </row>
    <row r="311">
      <c r="A311">
        <f>INDEX(resultados!$A$2:$ZZ$1389, 305, MATCH($B$1, resultados!$A$1:$ZZ$1, 0))</f>
        <v/>
      </c>
      <c r="B311">
        <f>INDEX(resultados!$A$2:$ZZ$1389, 305, MATCH($B$2, resultados!$A$1:$ZZ$1, 0))</f>
        <v/>
      </c>
      <c r="C311">
        <f>INDEX(resultados!$A$2:$ZZ$1389, 305, MATCH($B$3, resultados!$A$1:$ZZ$1, 0))</f>
        <v/>
      </c>
    </row>
    <row r="312">
      <c r="A312">
        <f>INDEX(resultados!$A$2:$ZZ$1389, 306, MATCH($B$1, resultados!$A$1:$ZZ$1, 0))</f>
        <v/>
      </c>
      <c r="B312">
        <f>INDEX(resultados!$A$2:$ZZ$1389, 306, MATCH($B$2, resultados!$A$1:$ZZ$1, 0))</f>
        <v/>
      </c>
      <c r="C312">
        <f>INDEX(resultados!$A$2:$ZZ$1389, 306, MATCH($B$3, resultados!$A$1:$ZZ$1, 0))</f>
        <v/>
      </c>
    </row>
    <row r="313">
      <c r="A313">
        <f>INDEX(resultados!$A$2:$ZZ$1389, 307, MATCH($B$1, resultados!$A$1:$ZZ$1, 0))</f>
        <v/>
      </c>
      <c r="B313">
        <f>INDEX(resultados!$A$2:$ZZ$1389, 307, MATCH($B$2, resultados!$A$1:$ZZ$1, 0))</f>
        <v/>
      </c>
      <c r="C313">
        <f>INDEX(resultados!$A$2:$ZZ$1389, 307, MATCH($B$3, resultados!$A$1:$ZZ$1, 0))</f>
        <v/>
      </c>
    </row>
    <row r="314">
      <c r="A314">
        <f>INDEX(resultados!$A$2:$ZZ$1389, 308, MATCH($B$1, resultados!$A$1:$ZZ$1, 0))</f>
        <v/>
      </c>
      <c r="B314">
        <f>INDEX(resultados!$A$2:$ZZ$1389, 308, MATCH($B$2, resultados!$A$1:$ZZ$1, 0))</f>
        <v/>
      </c>
      <c r="C314">
        <f>INDEX(resultados!$A$2:$ZZ$1389, 308, MATCH($B$3, resultados!$A$1:$ZZ$1, 0))</f>
        <v/>
      </c>
    </row>
    <row r="315">
      <c r="A315">
        <f>INDEX(resultados!$A$2:$ZZ$1389, 309, MATCH($B$1, resultados!$A$1:$ZZ$1, 0))</f>
        <v/>
      </c>
      <c r="B315">
        <f>INDEX(resultados!$A$2:$ZZ$1389, 309, MATCH($B$2, resultados!$A$1:$ZZ$1, 0))</f>
        <v/>
      </c>
      <c r="C315">
        <f>INDEX(resultados!$A$2:$ZZ$1389, 309, MATCH($B$3, resultados!$A$1:$ZZ$1, 0))</f>
        <v/>
      </c>
    </row>
    <row r="316">
      <c r="A316">
        <f>INDEX(resultados!$A$2:$ZZ$1389, 310, MATCH($B$1, resultados!$A$1:$ZZ$1, 0))</f>
        <v/>
      </c>
      <c r="B316">
        <f>INDEX(resultados!$A$2:$ZZ$1389, 310, MATCH($B$2, resultados!$A$1:$ZZ$1, 0))</f>
        <v/>
      </c>
      <c r="C316">
        <f>INDEX(resultados!$A$2:$ZZ$1389, 310, MATCH($B$3, resultados!$A$1:$ZZ$1, 0))</f>
        <v/>
      </c>
    </row>
    <row r="317">
      <c r="A317">
        <f>INDEX(resultados!$A$2:$ZZ$1389, 311, MATCH($B$1, resultados!$A$1:$ZZ$1, 0))</f>
        <v/>
      </c>
      <c r="B317">
        <f>INDEX(resultados!$A$2:$ZZ$1389, 311, MATCH($B$2, resultados!$A$1:$ZZ$1, 0))</f>
        <v/>
      </c>
      <c r="C317">
        <f>INDEX(resultados!$A$2:$ZZ$1389, 311, MATCH($B$3, resultados!$A$1:$ZZ$1, 0))</f>
        <v/>
      </c>
    </row>
    <row r="318">
      <c r="A318">
        <f>INDEX(resultados!$A$2:$ZZ$1389, 312, MATCH($B$1, resultados!$A$1:$ZZ$1, 0))</f>
        <v/>
      </c>
      <c r="B318">
        <f>INDEX(resultados!$A$2:$ZZ$1389, 312, MATCH($B$2, resultados!$A$1:$ZZ$1, 0))</f>
        <v/>
      </c>
      <c r="C318">
        <f>INDEX(resultados!$A$2:$ZZ$1389, 312, MATCH($B$3, resultados!$A$1:$ZZ$1, 0))</f>
        <v/>
      </c>
    </row>
    <row r="319">
      <c r="A319">
        <f>INDEX(resultados!$A$2:$ZZ$1389, 313, MATCH($B$1, resultados!$A$1:$ZZ$1, 0))</f>
        <v/>
      </c>
      <c r="B319">
        <f>INDEX(resultados!$A$2:$ZZ$1389, 313, MATCH($B$2, resultados!$A$1:$ZZ$1, 0))</f>
        <v/>
      </c>
      <c r="C319">
        <f>INDEX(resultados!$A$2:$ZZ$1389, 313, MATCH($B$3, resultados!$A$1:$ZZ$1, 0))</f>
        <v/>
      </c>
    </row>
    <row r="320">
      <c r="A320">
        <f>INDEX(resultados!$A$2:$ZZ$1389, 314, MATCH($B$1, resultados!$A$1:$ZZ$1, 0))</f>
        <v/>
      </c>
      <c r="B320">
        <f>INDEX(resultados!$A$2:$ZZ$1389, 314, MATCH($B$2, resultados!$A$1:$ZZ$1, 0))</f>
        <v/>
      </c>
      <c r="C320">
        <f>INDEX(resultados!$A$2:$ZZ$1389, 314, MATCH($B$3, resultados!$A$1:$ZZ$1, 0))</f>
        <v/>
      </c>
    </row>
    <row r="321">
      <c r="A321">
        <f>INDEX(resultados!$A$2:$ZZ$1389, 315, MATCH($B$1, resultados!$A$1:$ZZ$1, 0))</f>
        <v/>
      </c>
      <c r="B321">
        <f>INDEX(resultados!$A$2:$ZZ$1389, 315, MATCH($B$2, resultados!$A$1:$ZZ$1, 0))</f>
        <v/>
      </c>
      <c r="C321">
        <f>INDEX(resultados!$A$2:$ZZ$1389, 315, MATCH($B$3, resultados!$A$1:$ZZ$1, 0))</f>
        <v/>
      </c>
    </row>
    <row r="322">
      <c r="A322">
        <f>INDEX(resultados!$A$2:$ZZ$1389, 316, MATCH($B$1, resultados!$A$1:$ZZ$1, 0))</f>
        <v/>
      </c>
      <c r="B322">
        <f>INDEX(resultados!$A$2:$ZZ$1389, 316, MATCH($B$2, resultados!$A$1:$ZZ$1, 0))</f>
        <v/>
      </c>
      <c r="C322">
        <f>INDEX(resultados!$A$2:$ZZ$1389, 316, MATCH($B$3, resultados!$A$1:$ZZ$1, 0))</f>
        <v/>
      </c>
    </row>
    <row r="323">
      <c r="A323">
        <f>INDEX(resultados!$A$2:$ZZ$1389, 317, MATCH($B$1, resultados!$A$1:$ZZ$1, 0))</f>
        <v/>
      </c>
      <c r="B323">
        <f>INDEX(resultados!$A$2:$ZZ$1389, 317, MATCH($B$2, resultados!$A$1:$ZZ$1, 0))</f>
        <v/>
      </c>
      <c r="C323">
        <f>INDEX(resultados!$A$2:$ZZ$1389, 317, MATCH($B$3, resultados!$A$1:$ZZ$1, 0))</f>
        <v/>
      </c>
    </row>
    <row r="324">
      <c r="A324">
        <f>INDEX(resultados!$A$2:$ZZ$1389, 318, MATCH($B$1, resultados!$A$1:$ZZ$1, 0))</f>
        <v/>
      </c>
      <c r="B324">
        <f>INDEX(resultados!$A$2:$ZZ$1389, 318, MATCH($B$2, resultados!$A$1:$ZZ$1, 0))</f>
        <v/>
      </c>
      <c r="C324">
        <f>INDEX(resultados!$A$2:$ZZ$1389, 318, MATCH($B$3, resultados!$A$1:$ZZ$1, 0))</f>
        <v/>
      </c>
    </row>
    <row r="325">
      <c r="A325">
        <f>INDEX(resultados!$A$2:$ZZ$1389, 319, MATCH($B$1, resultados!$A$1:$ZZ$1, 0))</f>
        <v/>
      </c>
      <c r="B325">
        <f>INDEX(resultados!$A$2:$ZZ$1389, 319, MATCH($B$2, resultados!$A$1:$ZZ$1, 0))</f>
        <v/>
      </c>
      <c r="C325">
        <f>INDEX(resultados!$A$2:$ZZ$1389, 319, MATCH($B$3, resultados!$A$1:$ZZ$1, 0))</f>
        <v/>
      </c>
    </row>
    <row r="326">
      <c r="A326">
        <f>INDEX(resultados!$A$2:$ZZ$1389, 320, MATCH($B$1, resultados!$A$1:$ZZ$1, 0))</f>
        <v/>
      </c>
      <c r="B326">
        <f>INDEX(resultados!$A$2:$ZZ$1389, 320, MATCH($B$2, resultados!$A$1:$ZZ$1, 0))</f>
        <v/>
      </c>
      <c r="C326">
        <f>INDEX(resultados!$A$2:$ZZ$1389, 320, MATCH($B$3, resultados!$A$1:$ZZ$1, 0))</f>
        <v/>
      </c>
    </row>
    <row r="327">
      <c r="A327">
        <f>INDEX(resultados!$A$2:$ZZ$1389, 321, MATCH($B$1, resultados!$A$1:$ZZ$1, 0))</f>
        <v/>
      </c>
      <c r="B327">
        <f>INDEX(resultados!$A$2:$ZZ$1389, 321, MATCH($B$2, resultados!$A$1:$ZZ$1, 0))</f>
        <v/>
      </c>
      <c r="C327">
        <f>INDEX(resultados!$A$2:$ZZ$1389, 321, MATCH($B$3, resultados!$A$1:$ZZ$1, 0))</f>
        <v/>
      </c>
    </row>
    <row r="328">
      <c r="A328">
        <f>INDEX(resultados!$A$2:$ZZ$1389, 322, MATCH($B$1, resultados!$A$1:$ZZ$1, 0))</f>
        <v/>
      </c>
      <c r="B328">
        <f>INDEX(resultados!$A$2:$ZZ$1389, 322, MATCH($B$2, resultados!$A$1:$ZZ$1, 0))</f>
        <v/>
      </c>
      <c r="C328">
        <f>INDEX(resultados!$A$2:$ZZ$1389, 322, MATCH($B$3, resultados!$A$1:$ZZ$1, 0))</f>
        <v/>
      </c>
    </row>
    <row r="329">
      <c r="A329">
        <f>INDEX(resultados!$A$2:$ZZ$1389, 323, MATCH($B$1, resultados!$A$1:$ZZ$1, 0))</f>
        <v/>
      </c>
      <c r="B329">
        <f>INDEX(resultados!$A$2:$ZZ$1389, 323, MATCH($B$2, resultados!$A$1:$ZZ$1, 0))</f>
        <v/>
      </c>
      <c r="C329">
        <f>INDEX(resultados!$A$2:$ZZ$1389, 323, MATCH($B$3, resultados!$A$1:$ZZ$1, 0))</f>
        <v/>
      </c>
    </row>
    <row r="330">
      <c r="A330">
        <f>INDEX(resultados!$A$2:$ZZ$1389, 324, MATCH($B$1, resultados!$A$1:$ZZ$1, 0))</f>
        <v/>
      </c>
      <c r="B330">
        <f>INDEX(resultados!$A$2:$ZZ$1389, 324, MATCH($B$2, resultados!$A$1:$ZZ$1, 0))</f>
        <v/>
      </c>
      <c r="C330">
        <f>INDEX(resultados!$A$2:$ZZ$1389, 324, MATCH($B$3, resultados!$A$1:$ZZ$1, 0))</f>
        <v/>
      </c>
    </row>
    <row r="331">
      <c r="A331">
        <f>INDEX(resultados!$A$2:$ZZ$1389, 325, MATCH($B$1, resultados!$A$1:$ZZ$1, 0))</f>
        <v/>
      </c>
      <c r="B331">
        <f>INDEX(resultados!$A$2:$ZZ$1389, 325, MATCH($B$2, resultados!$A$1:$ZZ$1, 0))</f>
        <v/>
      </c>
      <c r="C331">
        <f>INDEX(resultados!$A$2:$ZZ$1389, 325, MATCH($B$3, resultados!$A$1:$ZZ$1, 0))</f>
        <v/>
      </c>
    </row>
    <row r="332">
      <c r="A332">
        <f>INDEX(resultados!$A$2:$ZZ$1389, 326, MATCH($B$1, resultados!$A$1:$ZZ$1, 0))</f>
        <v/>
      </c>
      <c r="B332">
        <f>INDEX(resultados!$A$2:$ZZ$1389, 326, MATCH($B$2, resultados!$A$1:$ZZ$1, 0))</f>
        <v/>
      </c>
      <c r="C332">
        <f>INDEX(resultados!$A$2:$ZZ$1389, 326, MATCH($B$3, resultados!$A$1:$ZZ$1, 0))</f>
        <v/>
      </c>
    </row>
    <row r="333">
      <c r="A333">
        <f>INDEX(resultados!$A$2:$ZZ$1389, 327, MATCH($B$1, resultados!$A$1:$ZZ$1, 0))</f>
        <v/>
      </c>
      <c r="B333">
        <f>INDEX(resultados!$A$2:$ZZ$1389, 327, MATCH($B$2, resultados!$A$1:$ZZ$1, 0))</f>
        <v/>
      </c>
      <c r="C333">
        <f>INDEX(resultados!$A$2:$ZZ$1389, 327, MATCH($B$3, resultados!$A$1:$ZZ$1, 0))</f>
        <v/>
      </c>
    </row>
    <row r="334">
      <c r="A334">
        <f>INDEX(resultados!$A$2:$ZZ$1389, 328, MATCH($B$1, resultados!$A$1:$ZZ$1, 0))</f>
        <v/>
      </c>
      <c r="B334">
        <f>INDEX(resultados!$A$2:$ZZ$1389, 328, MATCH($B$2, resultados!$A$1:$ZZ$1, 0))</f>
        <v/>
      </c>
      <c r="C334">
        <f>INDEX(resultados!$A$2:$ZZ$1389, 328, MATCH($B$3, resultados!$A$1:$ZZ$1, 0))</f>
        <v/>
      </c>
    </row>
    <row r="335">
      <c r="A335">
        <f>INDEX(resultados!$A$2:$ZZ$1389, 329, MATCH($B$1, resultados!$A$1:$ZZ$1, 0))</f>
        <v/>
      </c>
      <c r="B335">
        <f>INDEX(resultados!$A$2:$ZZ$1389, 329, MATCH($B$2, resultados!$A$1:$ZZ$1, 0))</f>
        <v/>
      </c>
      <c r="C335">
        <f>INDEX(resultados!$A$2:$ZZ$1389, 329, MATCH($B$3, resultados!$A$1:$ZZ$1, 0))</f>
        <v/>
      </c>
    </row>
    <row r="336">
      <c r="A336">
        <f>INDEX(resultados!$A$2:$ZZ$1389, 330, MATCH($B$1, resultados!$A$1:$ZZ$1, 0))</f>
        <v/>
      </c>
      <c r="B336">
        <f>INDEX(resultados!$A$2:$ZZ$1389, 330, MATCH($B$2, resultados!$A$1:$ZZ$1, 0))</f>
        <v/>
      </c>
      <c r="C336">
        <f>INDEX(resultados!$A$2:$ZZ$1389, 330, MATCH($B$3, resultados!$A$1:$ZZ$1, 0))</f>
        <v/>
      </c>
    </row>
    <row r="337">
      <c r="A337">
        <f>INDEX(resultados!$A$2:$ZZ$1389, 331, MATCH($B$1, resultados!$A$1:$ZZ$1, 0))</f>
        <v/>
      </c>
      <c r="B337">
        <f>INDEX(resultados!$A$2:$ZZ$1389, 331, MATCH($B$2, resultados!$A$1:$ZZ$1, 0))</f>
        <v/>
      </c>
      <c r="C337">
        <f>INDEX(resultados!$A$2:$ZZ$1389, 331, MATCH($B$3, resultados!$A$1:$ZZ$1, 0))</f>
        <v/>
      </c>
    </row>
    <row r="338">
      <c r="A338">
        <f>INDEX(resultados!$A$2:$ZZ$1389, 332, MATCH($B$1, resultados!$A$1:$ZZ$1, 0))</f>
        <v/>
      </c>
      <c r="B338">
        <f>INDEX(resultados!$A$2:$ZZ$1389, 332, MATCH($B$2, resultados!$A$1:$ZZ$1, 0))</f>
        <v/>
      </c>
      <c r="C338">
        <f>INDEX(resultados!$A$2:$ZZ$1389, 332, MATCH($B$3, resultados!$A$1:$ZZ$1, 0))</f>
        <v/>
      </c>
    </row>
    <row r="339">
      <c r="A339">
        <f>INDEX(resultados!$A$2:$ZZ$1389, 333, MATCH($B$1, resultados!$A$1:$ZZ$1, 0))</f>
        <v/>
      </c>
      <c r="B339">
        <f>INDEX(resultados!$A$2:$ZZ$1389, 333, MATCH($B$2, resultados!$A$1:$ZZ$1, 0))</f>
        <v/>
      </c>
      <c r="C339">
        <f>INDEX(resultados!$A$2:$ZZ$1389, 333, MATCH($B$3, resultados!$A$1:$ZZ$1, 0))</f>
        <v/>
      </c>
    </row>
    <row r="340">
      <c r="A340">
        <f>INDEX(resultados!$A$2:$ZZ$1389, 334, MATCH($B$1, resultados!$A$1:$ZZ$1, 0))</f>
        <v/>
      </c>
      <c r="B340">
        <f>INDEX(resultados!$A$2:$ZZ$1389, 334, MATCH($B$2, resultados!$A$1:$ZZ$1, 0))</f>
        <v/>
      </c>
      <c r="C340">
        <f>INDEX(resultados!$A$2:$ZZ$1389, 334, MATCH($B$3, resultados!$A$1:$ZZ$1, 0))</f>
        <v/>
      </c>
    </row>
    <row r="341">
      <c r="A341">
        <f>INDEX(resultados!$A$2:$ZZ$1389, 335, MATCH($B$1, resultados!$A$1:$ZZ$1, 0))</f>
        <v/>
      </c>
      <c r="B341">
        <f>INDEX(resultados!$A$2:$ZZ$1389, 335, MATCH($B$2, resultados!$A$1:$ZZ$1, 0))</f>
        <v/>
      </c>
      <c r="C341">
        <f>INDEX(resultados!$A$2:$ZZ$1389, 335, MATCH($B$3, resultados!$A$1:$ZZ$1, 0))</f>
        <v/>
      </c>
    </row>
    <row r="342">
      <c r="A342">
        <f>INDEX(resultados!$A$2:$ZZ$1389, 336, MATCH($B$1, resultados!$A$1:$ZZ$1, 0))</f>
        <v/>
      </c>
      <c r="B342">
        <f>INDEX(resultados!$A$2:$ZZ$1389, 336, MATCH($B$2, resultados!$A$1:$ZZ$1, 0))</f>
        <v/>
      </c>
      <c r="C342">
        <f>INDEX(resultados!$A$2:$ZZ$1389, 336, MATCH($B$3, resultados!$A$1:$ZZ$1, 0))</f>
        <v/>
      </c>
    </row>
    <row r="343">
      <c r="A343">
        <f>INDEX(resultados!$A$2:$ZZ$1389, 337, MATCH($B$1, resultados!$A$1:$ZZ$1, 0))</f>
        <v/>
      </c>
      <c r="B343">
        <f>INDEX(resultados!$A$2:$ZZ$1389, 337, MATCH($B$2, resultados!$A$1:$ZZ$1, 0))</f>
        <v/>
      </c>
      <c r="C343">
        <f>INDEX(resultados!$A$2:$ZZ$1389, 337, MATCH($B$3, resultados!$A$1:$ZZ$1, 0))</f>
        <v/>
      </c>
    </row>
    <row r="344">
      <c r="A344">
        <f>INDEX(resultados!$A$2:$ZZ$1389, 338, MATCH($B$1, resultados!$A$1:$ZZ$1, 0))</f>
        <v/>
      </c>
      <c r="B344">
        <f>INDEX(resultados!$A$2:$ZZ$1389, 338, MATCH($B$2, resultados!$A$1:$ZZ$1, 0))</f>
        <v/>
      </c>
      <c r="C344">
        <f>INDEX(resultados!$A$2:$ZZ$1389, 338, MATCH($B$3, resultados!$A$1:$ZZ$1, 0))</f>
        <v/>
      </c>
    </row>
    <row r="345">
      <c r="A345">
        <f>INDEX(resultados!$A$2:$ZZ$1389, 339, MATCH($B$1, resultados!$A$1:$ZZ$1, 0))</f>
        <v/>
      </c>
      <c r="B345">
        <f>INDEX(resultados!$A$2:$ZZ$1389, 339, MATCH($B$2, resultados!$A$1:$ZZ$1, 0))</f>
        <v/>
      </c>
      <c r="C345">
        <f>INDEX(resultados!$A$2:$ZZ$1389, 339, MATCH($B$3, resultados!$A$1:$ZZ$1, 0))</f>
        <v/>
      </c>
    </row>
    <row r="346">
      <c r="A346">
        <f>INDEX(resultados!$A$2:$ZZ$1389, 340, MATCH($B$1, resultados!$A$1:$ZZ$1, 0))</f>
        <v/>
      </c>
      <c r="B346">
        <f>INDEX(resultados!$A$2:$ZZ$1389, 340, MATCH($B$2, resultados!$A$1:$ZZ$1, 0))</f>
        <v/>
      </c>
      <c r="C346">
        <f>INDEX(resultados!$A$2:$ZZ$1389, 340, MATCH($B$3, resultados!$A$1:$ZZ$1, 0))</f>
        <v/>
      </c>
    </row>
    <row r="347">
      <c r="A347">
        <f>INDEX(resultados!$A$2:$ZZ$1389, 341, MATCH($B$1, resultados!$A$1:$ZZ$1, 0))</f>
        <v/>
      </c>
      <c r="B347">
        <f>INDEX(resultados!$A$2:$ZZ$1389, 341, MATCH($B$2, resultados!$A$1:$ZZ$1, 0))</f>
        <v/>
      </c>
      <c r="C347">
        <f>INDEX(resultados!$A$2:$ZZ$1389, 341, MATCH($B$3, resultados!$A$1:$ZZ$1, 0))</f>
        <v/>
      </c>
    </row>
    <row r="348">
      <c r="A348">
        <f>INDEX(resultados!$A$2:$ZZ$1389, 342, MATCH($B$1, resultados!$A$1:$ZZ$1, 0))</f>
        <v/>
      </c>
      <c r="B348">
        <f>INDEX(resultados!$A$2:$ZZ$1389, 342, MATCH($B$2, resultados!$A$1:$ZZ$1, 0))</f>
        <v/>
      </c>
      <c r="C348">
        <f>INDEX(resultados!$A$2:$ZZ$1389, 342, MATCH($B$3, resultados!$A$1:$ZZ$1, 0))</f>
        <v/>
      </c>
    </row>
    <row r="349">
      <c r="A349">
        <f>INDEX(resultados!$A$2:$ZZ$1389, 343, MATCH($B$1, resultados!$A$1:$ZZ$1, 0))</f>
        <v/>
      </c>
      <c r="B349">
        <f>INDEX(resultados!$A$2:$ZZ$1389, 343, MATCH($B$2, resultados!$A$1:$ZZ$1, 0))</f>
        <v/>
      </c>
      <c r="C349">
        <f>INDEX(resultados!$A$2:$ZZ$1389, 343, MATCH($B$3, resultados!$A$1:$ZZ$1, 0))</f>
        <v/>
      </c>
    </row>
    <row r="350">
      <c r="A350">
        <f>INDEX(resultados!$A$2:$ZZ$1389, 344, MATCH($B$1, resultados!$A$1:$ZZ$1, 0))</f>
        <v/>
      </c>
      <c r="B350">
        <f>INDEX(resultados!$A$2:$ZZ$1389, 344, MATCH($B$2, resultados!$A$1:$ZZ$1, 0))</f>
        <v/>
      </c>
      <c r="C350">
        <f>INDEX(resultados!$A$2:$ZZ$1389, 344, MATCH($B$3, resultados!$A$1:$ZZ$1, 0))</f>
        <v/>
      </c>
    </row>
    <row r="351">
      <c r="A351">
        <f>INDEX(resultados!$A$2:$ZZ$1389, 345, MATCH($B$1, resultados!$A$1:$ZZ$1, 0))</f>
        <v/>
      </c>
      <c r="B351">
        <f>INDEX(resultados!$A$2:$ZZ$1389, 345, MATCH($B$2, resultados!$A$1:$ZZ$1, 0))</f>
        <v/>
      </c>
      <c r="C351">
        <f>INDEX(resultados!$A$2:$ZZ$1389, 345, MATCH($B$3, resultados!$A$1:$ZZ$1, 0))</f>
        <v/>
      </c>
    </row>
    <row r="352">
      <c r="A352">
        <f>INDEX(resultados!$A$2:$ZZ$1389, 346, MATCH($B$1, resultados!$A$1:$ZZ$1, 0))</f>
        <v/>
      </c>
      <c r="B352">
        <f>INDEX(resultados!$A$2:$ZZ$1389, 346, MATCH($B$2, resultados!$A$1:$ZZ$1, 0))</f>
        <v/>
      </c>
      <c r="C352">
        <f>INDEX(resultados!$A$2:$ZZ$1389, 346, MATCH($B$3, resultados!$A$1:$ZZ$1, 0))</f>
        <v/>
      </c>
    </row>
    <row r="353">
      <c r="A353">
        <f>INDEX(resultados!$A$2:$ZZ$1389, 347, MATCH($B$1, resultados!$A$1:$ZZ$1, 0))</f>
        <v/>
      </c>
      <c r="B353">
        <f>INDEX(resultados!$A$2:$ZZ$1389, 347, MATCH($B$2, resultados!$A$1:$ZZ$1, 0))</f>
        <v/>
      </c>
      <c r="C353">
        <f>INDEX(resultados!$A$2:$ZZ$1389, 347, MATCH($B$3, resultados!$A$1:$ZZ$1, 0))</f>
        <v/>
      </c>
    </row>
    <row r="354">
      <c r="A354">
        <f>INDEX(resultados!$A$2:$ZZ$1389, 348, MATCH($B$1, resultados!$A$1:$ZZ$1, 0))</f>
        <v/>
      </c>
      <c r="B354">
        <f>INDEX(resultados!$A$2:$ZZ$1389, 348, MATCH($B$2, resultados!$A$1:$ZZ$1, 0))</f>
        <v/>
      </c>
      <c r="C354">
        <f>INDEX(resultados!$A$2:$ZZ$1389, 348, MATCH($B$3, resultados!$A$1:$ZZ$1, 0))</f>
        <v/>
      </c>
    </row>
    <row r="355">
      <c r="A355">
        <f>INDEX(resultados!$A$2:$ZZ$1389, 349, MATCH($B$1, resultados!$A$1:$ZZ$1, 0))</f>
        <v/>
      </c>
      <c r="B355">
        <f>INDEX(resultados!$A$2:$ZZ$1389, 349, MATCH($B$2, resultados!$A$1:$ZZ$1, 0))</f>
        <v/>
      </c>
      <c r="C355">
        <f>INDEX(resultados!$A$2:$ZZ$1389, 349, MATCH($B$3, resultados!$A$1:$ZZ$1, 0))</f>
        <v/>
      </c>
    </row>
    <row r="356">
      <c r="A356">
        <f>INDEX(resultados!$A$2:$ZZ$1389, 350, MATCH($B$1, resultados!$A$1:$ZZ$1, 0))</f>
        <v/>
      </c>
      <c r="B356">
        <f>INDEX(resultados!$A$2:$ZZ$1389, 350, MATCH($B$2, resultados!$A$1:$ZZ$1, 0))</f>
        <v/>
      </c>
      <c r="C356">
        <f>INDEX(resultados!$A$2:$ZZ$1389, 350, MATCH($B$3, resultados!$A$1:$ZZ$1, 0))</f>
        <v/>
      </c>
    </row>
    <row r="357">
      <c r="A357">
        <f>INDEX(resultados!$A$2:$ZZ$1389, 351, MATCH($B$1, resultados!$A$1:$ZZ$1, 0))</f>
        <v/>
      </c>
      <c r="B357">
        <f>INDEX(resultados!$A$2:$ZZ$1389, 351, MATCH($B$2, resultados!$A$1:$ZZ$1, 0))</f>
        <v/>
      </c>
      <c r="C357">
        <f>INDEX(resultados!$A$2:$ZZ$1389, 351, MATCH($B$3, resultados!$A$1:$ZZ$1, 0))</f>
        <v/>
      </c>
    </row>
    <row r="358">
      <c r="A358">
        <f>INDEX(resultados!$A$2:$ZZ$1389, 352, MATCH($B$1, resultados!$A$1:$ZZ$1, 0))</f>
        <v/>
      </c>
      <c r="B358">
        <f>INDEX(resultados!$A$2:$ZZ$1389, 352, MATCH($B$2, resultados!$A$1:$ZZ$1, 0))</f>
        <v/>
      </c>
      <c r="C358">
        <f>INDEX(resultados!$A$2:$ZZ$1389, 352, MATCH($B$3, resultados!$A$1:$ZZ$1, 0))</f>
        <v/>
      </c>
    </row>
    <row r="359">
      <c r="A359">
        <f>INDEX(resultados!$A$2:$ZZ$1389, 353, MATCH($B$1, resultados!$A$1:$ZZ$1, 0))</f>
        <v/>
      </c>
      <c r="B359">
        <f>INDEX(resultados!$A$2:$ZZ$1389, 353, MATCH($B$2, resultados!$A$1:$ZZ$1, 0))</f>
        <v/>
      </c>
      <c r="C359">
        <f>INDEX(resultados!$A$2:$ZZ$1389, 353, MATCH($B$3, resultados!$A$1:$ZZ$1, 0))</f>
        <v/>
      </c>
    </row>
    <row r="360">
      <c r="A360">
        <f>INDEX(resultados!$A$2:$ZZ$1389, 354, MATCH($B$1, resultados!$A$1:$ZZ$1, 0))</f>
        <v/>
      </c>
      <c r="B360">
        <f>INDEX(resultados!$A$2:$ZZ$1389, 354, MATCH($B$2, resultados!$A$1:$ZZ$1, 0))</f>
        <v/>
      </c>
      <c r="C360">
        <f>INDEX(resultados!$A$2:$ZZ$1389, 354, MATCH($B$3, resultados!$A$1:$ZZ$1, 0))</f>
        <v/>
      </c>
    </row>
    <row r="361">
      <c r="A361">
        <f>INDEX(resultados!$A$2:$ZZ$1389, 355, MATCH($B$1, resultados!$A$1:$ZZ$1, 0))</f>
        <v/>
      </c>
      <c r="B361">
        <f>INDEX(resultados!$A$2:$ZZ$1389, 355, MATCH($B$2, resultados!$A$1:$ZZ$1, 0))</f>
        <v/>
      </c>
      <c r="C361">
        <f>INDEX(resultados!$A$2:$ZZ$1389, 355, MATCH($B$3, resultados!$A$1:$ZZ$1, 0))</f>
        <v/>
      </c>
    </row>
    <row r="362">
      <c r="A362">
        <f>INDEX(resultados!$A$2:$ZZ$1389, 356, MATCH($B$1, resultados!$A$1:$ZZ$1, 0))</f>
        <v/>
      </c>
      <c r="B362">
        <f>INDEX(resultados!$A$2:$ZZ$1389, 356, MATCH($B$2, resultados!$A$1:$ZZ$1, 0))</f>
        <v/>
      </c>
      <c r="C362">
        <f>INDEX(resultados!$A$2:$ZZ$1389, 356, MATCH($B$3, resultados!$A$1:$ZZ$1, 0))</f>
        <v/>
      </c>
    </row>
    <row r="363">
      <c r="A363">
        <f>INDEX(resultados!$A$2:$ZZ$1389, 357, MATCH($B$1, resultados!$A$1:$ZZ$1, 0))</f>
        <v/>
      </c>
      <c r="B363">
        <f>INDEX(resultados!$A$2:$ZZ$1389, 357, MATCH($B$2, resultados!$A$1:$ZZ$1, 0))</f>
        <v/>
      </c>
      <c r="C363">
        <f>INDEX(resultados!$A$2:$ZZ$1389, 357, MATCH($B$3, resultados!$A$1:$ZZ$1, 0))</f>
        <v/>
      </c>
    </row>
    <row r="364">
      <c r="A364">
        <f>INDEX(resultados!$A$2:$ZZ$1389, 358, MATCH($B$1, resultados!$A$1:$ZZ$1, 0))</f>
        <v/>
      </c>
      <c r="B364">
        <f>INDEX(resultados!$A$2:$ZZ$1389, 358, MATCH($B$2, resultados!$A$1:$ZZ$1, 0))</f>
        <v/>
      </c>
      <c r="C364">
        <f>INDEX(resultados!$A$2:$ZZ$1389, 358, MATCH($B$3, resultados!$A$1:$ZZ$1, 0))</f>
        <v/>
      </c>
    </row>
    <row r="365">
      <c r="A365">
        <f>INDEX(resultados!$A$2:$ZZ$1389, 359, MATCH($B$1, resultados!$A$1:$ZZ$1, 0))</f>
        <v/>
      </c>
      <c r="B365">
        <f>INDEX(resultados!$A$2:$ZZ$1389, 359, MATCH($B$2, resultados!$A$1:$ZZ$1, 0))</f>
        <v/>
      </c>
      <c r="C365">
        <f>INDEX(resultados!$A$2:$ZZ$1389, 359, MATCH($B$3, resultados!$A$1:$ZZ$1, 0))</f>
        <v/>
      </c>
    </row>
    <row r="366">
      <c r="A366">
        <f>INDEX(resultados!$A$2:$ZZ$1389, 360, MATCH($B$1, resultados!$A$1:$ZZ$1, 0))</f>
        <v/>
      </c>
      <c r="B366">
        <f>INDEX(resultados!$A$2:$ZZ$1389, 360, MATCH($B$2, resultados!$A$1:$ZZ$1, 0))</f>
        <v/>
      </c>
      <c r="C366">
        <f>INDEX(resultados!$A$2:$ZZ$1389, 360, MATCH($B$3, resultados!$A$1:$ZZ$1, 0))</f>
        <v/>
      </c>
    </row>
    <row r="367">
      <c r="A367">
        <f>INDEX(resultados!$A$2:$ZZ$1389, 361, MATCH($B$1, resultados!$A$1:$ZZ$1, 0))</f>
        <v/>
      </c>
      <c r="B367">
        <f>INDEX(resultados!$A$2:$ZZ$1389, 361, MATCH($B$2, resultados!$A$1:$ZZ$1, 0))</f>
        <v/>
      </c>
      <c r="C367">
        <f>INDEX(resultados!$A$2:$ZZ$1389, 361, MATCH($B$3, resultados!$A$1:$ZZ$1, 0))</f>
        <v/>
      </c>
    </row>
    <row r="368">
      <c r="A368">
        <f>INDEX(resultados!$A$2:$ZZ$1389, 362, MATCH($B$1, resultados!$A$1:$ZZ$1, 0))</f>
        <v/>
      </c>
      <c r="B368">
        <f>INDEX(resultados!$A$2:$ZZ$1389, 362, MATCH($B$2, resultados!$A$1:$ZZ$1, 0))</f>
        <v/>
      </c>
      <c r="C368">
        <f>INDEX(resultados!$A$2:$ZZ$1389, 362, MATCH($B$3, resultados!$A$1:$ZZ$1, 0))</f>
        <v/>
      </c>
    </row>
    <row r="369">
      <c r="A369">
        <f>INDEX(resultados!$A$2:$ZZ$1389, 363, MATCH($B$1, resultados!$A$1:$ZZ$1, 0))</f>
        <v/>
      </c>
      <c r="B369">
        <f>INDEX(resultados!$A$2:$ZZ$1389, 363, MATCH($B$2, resultados!$A$1:$ZZ$1, 0))</f>
        <v/>
      </c>
      <c r="C369">
        <f>INDEX(resultados!$A$2:$ZZ$1389, 363, MATCH($B$3, resultados!$A$1:$ZZ$1, 0))</f>
        <v/>
      </c>
    </row>
    <row r="370">
      <c r="A370">
        <f>INDEX(resultados!$A$2:$ZZ$1389, 364, MATCH($B$1, resultados!$A$1:$ZZ$1, 0))</f>
        <v/>
      </c>
      <c r="B370">
        <f>INDEX(resultados!$A$2:$ZZ$1389, 364, MATCH($B$2, resultados!$A$1:$ZZ$1, 0))</f>
        <v/>
      </c>
      <c r="C370">
        <f>INDEX(resultados!$A$2:$ZZ$1389, 364, MATCH($B$3, resultados!$A$1:$ZZ$1, 0))</f>
        <v/>
      </c>
    </row>
    <row r="371">
      <c r="A371">
        <f>INDEX(resultados!$A$2:$ZZ$1389, 365, MATCH($B$1, resultados!$A$1:$ZZ$1, 0))</f>
        <v/>
      </c>
      <c r="B371">
        <f>INDEX(resultados!$A$2:$ZZ$1389, 365, MATCH($B$2, resultados!$A$1:$ZZ$1, 0))</f>
        <v/>
      </c>
      <c r="C371">
        <f>INDEX(resultados!$A$2:$ZZ$1389, 365, MATCH($B$3, resultados!$A$1:$ZZ$1, 0))</f>
        <v/>
      </c>
    </row>
    <row r="372">
      <c r="A372">
        <f>INDEX(resultados!$A$2:$ZZ$1389, 366, MATCH($B$1, resultados!$A$1:$ZZ$1, 0))</f>
        <v/>
      </c>
      <c r="B372">
        <f>INDEX(resultados!$A$2:$ZZ$1389, 366, MATCH($B$2, resultados!$A$1:$ZZ$1, 0))</f>
        <v/>
      </c>
      <c r="C372">
        <f>INDEX(resultados!$A$2:$ZZ$1389, 366, MATCH($B$3, resultados!$A$1:$ZZ$1, 0))</f>
        <v/>
      </c>
    </row>
    <row r="373">
      <c r="A373">
        <f>INDEX(resultados!$A$2:$ZZ$1389, 367, MATCH($B$1, resultados!$A$1:$ZZ$1, 0))</f>
        <v/>
      </c>
      <c r="B373">
        <f>INDEX(resultados!$A$2:$ZZ$1389, 367, MATCH($B$2, resultados!$A$1:$ZZ$1, 0))</f>
        <v/>
      </c>
      <c r="C373">
        <f>INDEX(resultados!$A$2:$ZZ$1389, 367, MATCH($B$3, resultados!$A$1:$ZZ$1, 0))</f>
        <v/>
      </c>
    </row>
    <row r="374">
      <c r="A374">
        <f>INDEX(resultados!$A$2:$ZZ$1389, 368, MATCH($B$1, resultados!$A$1:$ZZ$1, 0))</f>
        <v/>
      </c>
      <c r="B374">
        <f>INDEX(resultados!$A$2:$ZZ$1389, 368, MATCH($B$2, resultados!$A$1:$ZZ$1, 0))</f>
        <v/>
      </c>
      <c r="C374">
        <f>INDEX(resultados!$A$2:$ZZ$1389, 368, MATCH($B$3, resultados!$A$1:$ZZ$1, 0))</f>
        <v/>
      </c>
    </row>
    <row r="375">
      <c r="A375">
        <f>INDEX(resultados!$A$2:$ZZ$1389, 369, MATCH($B$1, resultados!$A$1:$ZZ$1, 0))</f>
        <v/>
      </c>
      <c r="B375">
        <f>INDEX(resultados!$A$2:$ZZ$1389, 369, MATCH($B$2, resultados!$A$1:$ZZ$1, 0))</f>
        <v/>
      </c>
      <c r="C375">
        <f>INDEX(resultados!$A$2:$ZZ$1389, 369, MATCH($B$3, resultados!$A$1:$ZZ$1, 0))</f>
        <v/>
      </c>
    </row>
    <row r="376">
      <c r="A376">
        <f>INDEX(resultados!$A$2:$ZZ$1389, 370, MATCH($B$1, resultados!$A$1:$ZZ$1, 0))</f>
        <v/>
      </c>
      <c r="B376">
        <f>INDEX(resultados!$A$2:$ZZ$1389, 370, MATCH($B$2, resultados!$A$1:$ZZ$1, 0))</f>
        <v/>
      </c>
      <c r="C376">
        <f>INDEX(resultados!$A$2:$ZZ$1389, 370, MATCH($B$3, resultados!$A$1:$ZZ$1, 0))</f>
        <v/>
      </c>
    </row>
    <row r="377">
      <c r="A377">
        <f>INDEX(resultados!$A$2:$ZZ$1389, 371, MATCH($B$1, resultados!$A$1:$ZZ$1, 0))</f>
        <v/>
      </c>
      <c r="B377">
        <f>INDEX(resultados!$A$2:$ZZ$1389, 371, MATCH($B$2, resultados!$A$1:$ZZ$1, 0))</f>
        <v/>
      </c>
      <c r="C377">
        <f>INDEX(resultados!$A$2:$ZZ$1389, 371, MATCH($B$3, resultados!$A$1:$ZZ$1, 0))</f>
        <v/>
      </c>
    </row>
    <row r="378">
      <c r="A378">
        <f>INDEX(resultados!$A$2:$ZZ$1389, 372, MATCH($B$1, resultados!$A$1:$ZZ$1, 0))</f>
        <v/>
      </c>
      <c r="B378">
        <f>INDEX(resultados!$A$2:$ZZ$1389, 372, MATCH($B$2, resultados!$A$1:$ZZ$1, 0))</f>
        <v/>
      </c>
      <c r="C378">
        <f>INDEX(resultados!$A$2:$ZZ$1389, 372, MATCH($B$3, resultados!$A$1:$ZZ$1, 0))</f>
        <v/>
      </c>
    </row>
    <row r="379">
      <c r="A379">
        <f>INDEX(resultados!$A$2:$ZZ$1389, 373, MATCH($B$1, resultados!$A$1:$ZZ$1, 0))</f>
        <v/>
      </c>
      <c r="B379">
        <f>INDEX(resultados!$A$2:$ZZ$1389, 373, MATCH($B$2, resultados!$A$1:$ZZ$1, 0))</f>
        <v/>
      </c>
      <c r="C379">
        <f>INDEX(resultados!$A$2:$ZZ$1389, 373, MATCH($B$3, resultados!$A$1:$ZZ$1, 0))</f>
        <v/>
      </c>
    </row>
    <row r="380">
      <c r="A380">
        <f>INDEX(resultados!$A$2:$ZZ$1389, 374, MATCH($B$1, resultados!$A$1:$ZZ$1, 0))</f>
        <v/>
      </c>
      <c r="B380">
        <f>INDEX(resultados!$A$2:$ZZ$1389, 374, MATCH($B$2, resultados!$A$1:$ZZ$1, 0))</f>
        <v/>
      </c>
      <c r="C380">
        <f>INDEX(resultados!$A$2:$ZZ$1389, 374, MATCH($B$3, resultados!$A$1:$ZZ$1, 0))</f>
        <v/>
      </c>
    </row>
    <row r="381">
      <c r="A381">
        <f>INDEX(resultados!$A$2:$ZZ$1389, 375, MATCH($B$1, resultados!$A$1:$ZZ$1, 0))</f>
        <v/>
      </c>
      <c r="B381">
        <f>INDEX(resultados!$A$2:$ZZ$1389, 375, MATCH($B$2, resultados!$A$1:$ZZ$1, 0))</f>
        <v/>
      </c>
      <c r="C381">
        <f>INDEX(resultados!$A$2:$ZZ$1389, 375, MATCH($B$3, resultados!$A$1:$ZZ$1, 0))</f>
        <v/>
      </c>
    </row>
    <row r="382">
      <c r="A382">
        <f>INDEX(resultados!$A$2:$ZZ$1389, 376, MATCH($B$1, resultados!$A$1:$ZZ$1, 0))</f>
        <v/>
      </c>
      <c r="B382">
        <f>INDEX(resultados!$A$2:$ZZ$1389, 376, MATCH($B$2, resultados!$A$1:$ZZ$1, 0))</f>
        <v/>
      </c>
      <c r="C382">
        <f>INDEX(resultados!$A$2:$ZZ$1389, 376, MATCH($B$3, resultados!$A$1:$ZZ$1, 0))</f>
        <v/>
      </c>
    </row>
    <row r="383">
      <c r="A383">
        <f>INDEX(resultados!$A$2:$ZZ$1389, 377, MATCH($B$1, resultados!$A$1:$ZZ$1, 0))</f>
        <v/>
      </c>
      <c r="B383">
        <f>INDEX(resultados!$A$2:$ZZ$1389, 377, MATCH($B$2, resultados!$A$1:$ZZ$1, 0))</f>
        <v/>
      </c>
      <c r="C383">
        <f>INDEX(resultados!$A$2:$ZZ$1389, 377, MATCH($B$3, resultados!$A$1:$ZZ$1, 0))</f>
        <v/>
      </c>
    </row>
    <row r="384">
      <c r="A384">
        <f>INDEX(resultados!$A$2:$ZZ$1389, 378, MATCH($B$1, resultados!$A$1:$ZZ$1, 0))</f>
        <v/>
      </c>
      <c r="B384">
        <f>INDEX(resultados!$A$2:$ZZ$1389, 378, MATCH($B$2, resultados!$A$1:$ZZ$1, 0))</f>
        <v/>
      </c>
      <c r="C384">
        <f>INDEX(resultados!$A$2:$ZZ$1389, 378, MATCH($B$3, resultados!$A$1:$ZZ$1, 0))</f>
        <v/>
      </c>
    </row>
    <row r="385">
      <c r="A385">
        <f>INDEX(resultados!$A$2:$ZZ$1389, 379, MATCH($B$1, resultados!$A$1:$ZZ$1, 0))</f>
        <v/>
      </c>
      <c r="B385">
        <f>INDEX(resultados!$A$2:$ZZ$1389, 379, MATCH($B$2, resultados!$A$1:$ZZ$1, 0))</f>
        <v/>
      </c>
      <c r="C385">
        <f>INDEX(resultados!$A$2:$ZZ$1389, 379, MATCH($B$3, resultados!$A$1:$ZZ$1, 0))</f>
        <v/>
      </c>
    </row>
    <row r="386">
      <c r="A386">
        <f>INDEX(resultados!$A$2:$ZZ$1389, 380, MATCH($B$1, resultados!$A$1:$ZZ$1, 0))</f>
        <v/>
      </c>
      <c r="B386">
        <f>INDEX(resultados!$A$2:$ZZ$1389, 380, MATCH($B$2, resultados!$A$1:$ZZ$1, 0))</f>
        <v/>
      </c>
      <c r="C386">
        <f>INDEX(resultados!$A$2:$ZZ$1389, 380, MATCH($B$3, resultados!$A$1:$ZZ$1, 0))</f>
        <v/>
      </c>
    </row>
    <row r="387">
      <c r="A387">
        <f>INDEX(resultados!$A$2:$ZZ$1389, 381, MATCH($B$1, resultados!$A$1:$ZZ$1, 0))</f>
        <v/>
      </c>
      <c r="B387">
        <f>INDEX(resultados!$A$2:$ZZ$1389, 381, MATCH($B$2, resultados!$A$1:$ZZ$1, 0))</f>
        <v/>
      </c>
      <c r="C387">
        <f>INDEX(resultados!$A$2:$ZZ$1389, 381, MATCH($B$3, resultados!$A$1:$ZZ$1, 0))</f>
        <v/>
      </c>
    </row>
    <row r="388">
      <c r="A388">
        <f>INDEX(resultados!$A$2:$ZZ$1389, 382, MATCH($B$1, resultados!$A$1:$ZZ$1, 0))</f>
        <v/>
      </c>
      <c r="B388">
        <f>INDEX(resultados!$A$2:$ZZ$1389, 382, MATCH($B$2, resultados!$A$1:$ZZ$1, 0))</f>
        <v/>
      </c>
      <c r="C388">
        <f>INDEX(resultados!$A$2:$ZZ$1389, 382, MATCH($B$3, resultados!$A$1:$ZZ$1, 0))</f>
        <v/>
      </c>
    </row>
    <row r="389">
      <c r="A389">
        <f>INDEX(resultados!$A$2:$ZZ$1389, 383, MATCH($B$1, resultados!$A$1:$ZZ$1, 0))</f>
        <v/>
      </c>
      <c r="B389">
        <f>INDEX(resultados!$A$2:$ZZ$1389, 383, MATCH($B$2, resultados!$A$1:$ZZ$1, 0))</f>
        <v/>
      </c>
      <c r="C389">
        <f>INDEX(resultados!$A$2:$ZZ$1389, 383, MATCH($B$3, resultados!$A$1:$ZZ$1, 0))</f>
        <v/>
      </c>
    </row>
    <row r="390">
      <c r="A390">
        <f>INDEX(resultados!$A$2:$ZZ$1389, 384, MATCH($B$1, resultados!$A$1:$ZZ$1, 0))</f>
        <v/>
      </c>
      <c r="B390">
        <f>INDEX(resultados!$A$2:$ZZ$1389, 384, MATCH($B$2, resultados!$A$1:$ZZ$1, 0))</f>
        <v/>
      </c>
      <c r="C390">
        <f>INDEX(resultados!$A$2:$ZZ$1389, 384, MATCH($B$3, resultados!$A$1:$ZZ$1, 0))</f>
        <v/>
      </c>
    </row>
    <row r="391">
      <c r="A391">
        <f>INDEX(resultados!$A$2:$ZZ$1389, 385, MATCH($B$1, resultados!$A$1:$ZZ$1, 0))</f>
        <v/>
      </c>
      <c r="B391">
        <f>INDEX(resultados!$A$2:$ZZ$1389, 385, MATCH($B$2, resultados!$A$1:$ZZ$1, 0))</f>
        <v/>
      </c>
      <c r="C391">
        <f>INDEX(resultados!$A$2:$ZZ$1389, 385, MATCH($B$3, resultados!$A$1:$ZZ$1, 0))</f>
        <v/>
      </c>
    </row>
    <row r="392">
      <c r="A392">
        <f>INDEX(resultados!$A$2:$ZZ$1389, 386, MATCH($B$1, resultados!$A$1:$ZZ$1, 0))</f>
        <v/>
      </c>
      <c r="B392">
        <f>INDEX(resultados!$A$2:$ZZ$1389, 386, MATCH($B$2, resultados!$A$1:$ZZ$1, 0))</f>
        <v/>
      </c>
      <c r="C392">
        <f>INDEX(resultados!$A$2:$ZZ$1389, 386, MATCH($B$3, resultados!$A$1:$ZZ$1, 0))</f>
        <v/>
      </c>
    </row>
    <row r="393">
      <c r="A393">
        <f>INDEX(resultados!$A$2:$ZZ$1389, 387, MATCH($B$1, resultados!$A$1:$ZZ$1, 0))</f>
        <v/>
      </c>
      <c r="B393">
        <f>INDEX(resultados!$A$2:$ZZ$1389, 387, MATCH($B$2, resultados!$A$1:$ZZ$1, 0))</f>
        <v/>
      </c>
      <c r="C393">
        <f>INDEX(resultados!$A$2:$ZZ$1389, 387, MATCH($B$3, resultados!$A$1:$ZZ$1, 0))</f>
        <v/>
      </c>
    </row>
    <row r="394">
      <c r="A394">
        <f>INDEX(resultados!$A$2:$ZZ$1389, 388, MATCH($B$1, resultados!$A$1:$ZZ$1, 0))</f>
        <v/>
      </c>
      <c r="B394">
        <f>INDEX(resultados!$A$2:$ZZ$1389, 388, MATCH($B$2, resultados!$A$1:$ZZ$1, 0))</f>
        <v/>
      </c>
      <c r="C394">
        <f>INDEX(resultados!$A$2:$ZZ$1389, 388, MATCH($B$3, resultados!$A$1:$ZZ$1, 0))</f>
        <v/>
      </c>
    </row>
    <row r="395">
      <c r="A395">
        <f>INDEX(resultados!$A$2:$ZZ$1389, 389, MATCH($B$1, resultados!$A$1:$ZZ$1, 0))</f>
        <v/>
      </c>
      <c r="B395">
        <f>INDEX(resultados!$A$2:$ZZ$1389, 389, MATCH($B$2, resultados!$A$1:$ZZ$1, 0))</f>
        <v/>
      </c>
      <c r="C395">
        <f>INDEX(resultados!$A$2:$ZZ$1389, 389, MATCH($B$3, resultados!$A$1:$ZZ$1, 0))</f>
        <v/>
      </c>
    </row>
    <row r="396">
      <c r="A396">
        <f>INDEX(resultados!$A$2:$ZZ$1389, 390, MATCH($B$1, resultados!$A$1:$ZZ$1, 0))</f>
        <v/>
      </c>
      <c r="B396">
        <f>INDEX(resultados!$A$2:$ZZ$1389, 390, MATCH($B$2, resultados!$A$1:$ZZ$1, 0))</f>
        <v/>
      </c>
      <c r="C396">
        <f>INDEX(resultados!$A$2:$ZZ$1389, 390, MATCH($B$3, resultados!$A$1:$ZZ$1, 0))</f>
        <v/>
      </c>
    </row>
    <row r="397">
      <c r="A397">
        <f>INDEX(resultados!$A$2:$ZZ$1389, 391, MATCH($B$1, resultados!$A$1:$ZZ$1, 0))</f>
        <v/>
      </c>
      <c r="B397">
        <f>INDEX(resultados!$A$2:$ZZ$1389, 391, MATCH($B$2, resultados!$A$1:$ZZ$1, 0))</f>
        <v/>
      </c>
      <c r="C397">
        <f>INDEX(resultados!$A$2:$ZZ$1389, 391, MATCH($B$3, resultados!$A$1:$ZZ$1, 0))</f>
        <v/>
      </c>
    </row>
    <row r="398">
      <c r="A398">
        <f>INDEX(resultados!$A$2:$ZZ$1389, 392, MATCH($B$1, resultados!$A$1:$ZZ$1, 0))</f>
        <v/>
      </c>
      <c r="B398">
        <f>INDEX(resultados!$A$2:$ZZ$1389, 392, MATCH($B$2, resultados!$A$1:$ZZ$1, 0))</f>
        <v/>
      </c>
      <c r="C398">
        <f>INDEX(resultados!$A$2:$ZZ$1389, 392, MATCH($B$3, resultados!$A$1:$ZZ$1, 0))</f>
        <v/>
      </c>
    </row>
    <row r="399">
      <c r="A399">
        <f>INDEX(resultados!$A$2:$ZZ$1389, 393, MATCH($B$1, resultados!$A$1:$ZZ$1, 0))</f>
        <v/>
      </c>
      <c r="B399">
        <f>INDEX(resultados!$A$2:$ZZ$1389, 393, MATCH($B$2, resultados!$A$1:$ZZ$1, 0))</f>
        <v/>
      </c>
      <c r="C399">
        <f>INDEX(resultados!$A$2:$ZZ$1389, 393, MATCH($B$3, resultados!$A$1:$ZZ$1, 0))</f>
        <v/>
      </c>
    </row>
    <row r="400">
      <c r="A400">
        <f>INDEX(resultados!$A$2:$ZZ$1389, 394, MATCH($B$1, resultados!$A$1:$ZZ$1, 0))</f>
        <v/>
      </c>
      <c r="B400">
        <f>INDEX(resultados!$A$2:$ZZ$1389, 394, MATCH($B$2, resultados!$A$1:$ZZ$1, 0))</f>
        <v/>
      </c>
      <c r="C400">
        <f>INDEX(resultados!$A$2:$ZZ$1389, 394, MATCH($B$3, resultados!$A$1:$ZZ$1, 0))</f>
        <v/>
      </c>
    </row>
    <row r="401">
      <c r="A401">
        <f>INDEX(resultados!$A$2:$ZZ$1389, 395, MATCH($B$1, resultados!$A$1:$ZZ$1, 0))</f>
        <v/>
      </c>
      <c r="B401">
        <f>INDEX(resultados!$A$2:$ZZ$1389, 395, MATCH($B$2, resultados!$A$1:$ZZ$1, 0))</f>
        <v/>
      </c>
      <c r="C401">
        <f>INDEX(resultados!$A$2:$ZZ$1389, 395, MATCH($B$3, resultados!$A$1:$ZZ$1, 0))</f>
        <v/>
      </c>
    </row>
    <row r="402">
      <c r="A402">
        <f>INDEX(resultados!$A$2:$ZZ$1389, 396, MATCH($B$1, resultados!$A$1:$ZZ$1, 0))</f>
        <v/>
      </c>
      <c r="B402">
        <f>INDEX(resultados!$A$2:$ZZ$1389, 396, MATCH($B$2, resultados!$A$1:$ZZ$1, 0))</f>
        <v/>
      </c>
      <c r="C402">
        <f>INDEX(resultados!$A$2:$ZZ$1389, 396, MATCH($B$3, resultados!$A$1:$ZZ$1, 0))</f>
        <v/>
      </c>
    </row>
    <row r="403">
      <c r="A403">
        <f>INDEX(resultados!$A$2:$ZZ$1389, 397, MATCH($B$1, resultados!$A$1:$ZZ$1, 0))</f>
        <v/>
      </c>
      <c r="B403">
        <f>INDEX(resultados!$A$2:$ZZ$1389, 397, MATCH($B$2, resultados!$A$1:$ZZ$1, 0))</f>
        <v/>
      </c>
      <c r="C403">
        <f>INDEX(resultados!$A$2:$ZZ$1389, 397, MATCH($B$3, resultados!$A$1:$ZZ$1, 0))</f>
        <v/>
      </c>
    </row>
    <row r="404">
      <c r="A404">
        <f>INDEX(resultados!$A$2:$ZZ$1389, 398, MATCH($B$1, resultados!$A$1:$ZZ$1, 0))</f>
        <v/>
      </c>
      <c r="B404">
        <f>INDEX(resultados!$A$2:$ZZ$1389, 398, MATCH($B$2, resultados!$A$1:$ZZ$1, 0))</f>
        <v/>
      </c>
      <c r="C404">
        <f>INDEX(resultados!$A$2:$ZZ$1389, 398, MATCH($B$3, resultados!$A$1:$ZZ$1, 0))</f>
        <v/>
      </c>
    </row>
    <row r="405">
      <c r="A405">
        <f>INDEX(resultados!$A$2:$ZZ$1389, 399, MATCH($B$1, resultados!$A$1:$ZZ$1, 0))</f>
        <v/>
      </c>
      <c r="B405">
        <f>INDEX(resultados!$A$2:$ZZ$1389, 399, MATCH($B$2, resultados!$A$1:$ZZ$1, 0))</f>
        <v/>
      </c>
      <c r="C405">
        <f>INDEX(resultados!$A$2:$ZZ$1389, 399, MATCH($B$3, resultados!$A$1:$ZZ$1, 0))</f>
        <v/>
      </c>
    </row>
    <row r="406">
      <c r="A406">
        <f>INDEX(resultados!$A$2:$ZZ$1389, 400, MATCH($B$1, resultados!$A$1:$ZZ$1, 0))</f>
        <v/>
      </c>
      <c r="B406">
        <f>INDEX(resultados!$A$2:$ZZ$1389, 400, MATCH($B$2, resultados!$A$1:$ZZ$1, 0))</f>
        <v/>
      </c>
      <c r="C406">
        <f>INDEX(resultados!$A$2:$ZZ$1389, 400, MATCH($B$3, resultados!$A$1:$ZZ$1, 0))</f>
        <v/>
      </c>
    </row>
    <row r="407">
      <c r="A407">
        <f>INDEX(resultados!$A$2:$ZZ$1389, 401, MATCH($B$1, resultados!$A$1:$ZZ$1, 0))</f>
        <v/>
      </c>
      <c r="B407">
        <f>INDEX(resultados!$A$2:$ZZ$1389, 401, MATCH($B$2, resultados!$A$1:$ZZ$1, 0))</f>
        <v/>
      </c>
      <c r="C407">
        <f>INDEX(resultados!$A$2:$ZZ$1389, 401, MATCH($B$3, resultados!$A$1:$ZZ$1, 0))</f>
        <v/>
      </c>
    </row>
    <row r="408">
      <c r="A408">
        <f>INDEX(resultados!$A$2:$ZZ$1389, 402, MATCH($B$1, resultados!$A$1:$ZZ$1, 0))</f>
        <v/>
      </c>
      <c r="B408">
        <f>INDEX(resultados!$A$2:$ZZ$1389, 402, MATCH($B$2, resultados!$A$1:$ZZ$1, 0))</f>
        <v/>
      </c>
      <c r="C408">
        <f>INDEX(resultados!$A$2:$ZZ$1389, 402, MATCH($B$3, resultados!$A$1:$ZZ$1, 0))</f>
        <v/>
      </c>
    </row>
    <row r="409">
      <c r="A409">
        <f>INDEX(resultados!$A$2:$ZZ$1389, 403, MATCH($B$1, resultados!$A$1:$ZZ$1, 0))</f>
        <v/>
      </c>
      <c r="B409">
        <f>INDEX(resultados!$A$2:$ZZ$1389, 403, MATCH($B$2, resultados!$A$1:$ZZ$1, 0))</f>
        <v/>
      </c>
      <c r="C409">
        <f>INDEX(resultados!$A$2:$ZZ$1389, 403, MATCH($B$3, resultados!$A$1:$ZZ$1, 0))</f>
        <v/>
      </c>
    </row>
    <row r="410">
      <c r="A410">
        <f>INDEX(resultados!$A$2:$ZZ$1389, 404, MATCH($B$1, resultados!$A$1:$ZZ$1, 0))</f>
        <v/>
      </c>
      <c r="B410">
        <f>INDEX(resultados!$A$2:$ZZ$1389, 404, MATCH($B$2, resultados!$A$1:$ZZ$1, 0))</f>
        <v/>
      </c>
      <c r="C410">
        <f>INDEX(resultados!$A$2:$ZZ$1389, 404, MATCH($B$3, resultados!$A$1:$ZZ$1, 0))</f>
        <v/>
      </c>
    </row>
    <row r="411">
      <c r="A411">
        <f>INDEX(resultados!$A$2:$ZZ$1389, 405, MATCH($B$1, resultados!$A$1:$ZZ$1, 0))</f>
        <v/>
      </c>
      <c r="B411">
        <f>INDEX(resultados!$A$2:$ZZ$1389, 405, MATCH($B$2, resultados!$A$1:$ZZ$1, 0))</f>
        <v/>
      </c>
      <c r="C411">
        <f>INDEX(resultados!$A$2:$ZZ$1389, 405, MATCH($B$3, resultados!$A$1:$ZZ$1, 0))</f>
        <v/>
      </c>
    </row>
    <row r="412">
      <c r="A412">
        <f>INDEX(resultados!$A$2:$ZZ$1389, 406, MATCH($B$1, resultados!$A$1:$ZZ$1, 0))</f>
        <v/>
      </c>
      <c r="B412">
        <f>INDEX(resultados!$A$2:$ZZ$1389, 406, MATCH($B$2, resultados!$A$1:$ZZ$1, 0))</f>
        <v/>
      </c>
      <c r="C412">
        <f>INDEX(resultados!$A$2:$ZZ$1389, 406, MATCH($B$3, resultados!$A$1:$ZZ$1, 0))</f>
        <v/>
      </c>
    </row>
    <row r="413">
      <c r="A413">
        <f>INDEX(resultados!$A$2:$ZZ$1389, 407, MATCH($B$1, resultados!$A$1:$ZZ$1, 0))</f>
        <v/>
      </c>
      <c r="B413">
        <f>INDEX(resultados!$A$2:$ZZ$1389, 407, MATCH($B$2, resultados!$A$1:$ZZ$1, 0))</f>
        <v/>
      </c>
      <c r="C413">
        <f>INDEX(resultados!$A$2:$ZZ$1389, 407, MATCH($B$3, resultados!$A$1:$ZZ$1, 0))</f>
        <v/>
      </c>
    </row>
    <row r="414">
      <c r="A414">
        <f>INDEX(resultados!$A$2:$ZZ$1389, 408, MATCH($B$1, resultados!$A$1:$ZZ$1, 0))</f>
        <v/>
      </c>
      <c r="B414">
        <f>INDEX(resultados!$A$2:$ZZ$1389, 408, MATCH($B$2, resultados!$A$1:$ZZ$1, 0))</f>
        <v/>
      </c>
      <c r="C414">
        <f>INDEX(resultados!$A$2:$ZZ$1389, 408, MATCH($B$3, resultados!$A$1:$ZZ$1, 0))</f>
        <v/>
      </c>
    </row>
    <row r="415">
      <c r="A415">
        <f>INDEX(resultados!$A$2:$ZZ$1389, 409, MATCH($B$1, resultados!$A$1:$ZZ$1, 0))</f>
        <v/>
      </c>
      <c r="B415">
        <f>INDEX(resultados!$A$2:$ZZ$1389, 409, MATCH($B$2, resultados!$A$1:$ZZ$1, 0))</f>
        <v/>
      </c>
      <c r="C415">
        <f>INDEX(resultados!$A$2:$ZZ$1389, 409, MATCH($B$3, resultados!$A$1:$ZZ$1, 0))</f>
        <v/>
      </c>
    </row>
    <row r="416">
      <c r="A416">
        <f>INDEX(resultados!$A$2:$ZZ$1389, 410, MATCH($B$1, resultados!$A$1:$ZZ$1, 0))</f>
        <v/>
      </c>
      <c r="B416">
        <f>INDEX(resultados!$A$2:$ZZ$1389, 410, MATCH($B$2, resultados!$A$1:$ZZ$1, 0))</f>
        <v/>
      </c>
      <c r="C416">
        <f>INDEX(resultados!$A$2:$ZZ$1389, 410, MATCH($B$3, resultados!$A$1:$ZZ$1, 0))</f>
        <v/>
      </c>
    </row>
    <row r="417">
      <c r="A417">
        <f>INDEX(resultados!$A$2:$ZZ$1389, 411, MATCH($B$1, resultados!$A$1:$ZZ$1, 0))</f>
        <v/>
      </c>
      <c r="B417">
        <f>INDEX(resultados!$A$2:$ZZ$1389, 411, MATCH($B$2, resultados!$A$1:$ZZ$1, 0))</f>
        <v/>
      </c>
      <c r="C417">
        <f>INDEX(resultados!$A$2:$ZZ$1389, 411, MATCH($B$3, resultados!$A$1:$ZZ$1, 0))</f>
        <v/>
      </c>
    </row>
    <row r="418">
      <c r="A418">
        <f>INDEX(resultados!$A$2:$ZZ$1389, 412, MATCH($B$1, resultados!$A$1:$ZZ$1, 0))</f>
        <v/>
      </c>
      <c r="B418">
        <f>INDEX(resultados!$A$2:$ZZ$1389, 412, MATCH($B$2, resultados!$A$1:$ZZ$1, 0))</f>
        <v/>
      </c>
      <c r="C418">
        <f>INDEX(resultados!$A$2:$ZZ$1389, 412, MATCH($B$3, resultados!$A$1:$ZZ$1, 0))</f>
        <v/>
      </c>
    </row>
    <row r="419">
      <c r="A419">
        <f>INDEX(resultados!$A$2:$ZZ$1389, 413, MATCH($B$1, resultados!$A$1:$ZZ$1, 0))</f>
        <v/>
      </c>
      <c r="B419">
        <f>INDEX(resultados!$A$2:$ZZ$1389, 413, MATCH($B$2, resultados!$A$1:$ZZ$1, 0))</f>
        <v/>
      </c>
      <c r="C419">
        <f>INDEX(resultados!$A$2:$ZZ$1389, 413, MATCH($B$3, resultados!$A$1:$ZZ$1, 0))</f>
        <v/>
      </c>
    </row>
    <row r="420">
      <c r="A420">
        <f>INDEX(resultados!$A$2:$ZZ$1389, 414, MATCH($B$1, resultados!$A$1:$ZZ$1, 0))</f>
        <v/>
      </c>
      <c r="B420">
        <f>INDEX(resultados!$A$2:$ZZ$1389, 414, MATCH($B$2, resultados!$A$1:$ZZ$1, 0))</f>
        <v/>
      </c>
      <c r="C420">
        <f>INDEX(resultados!$A$2:$ZZ$1389, 414, MATCH($B$3, resultados!$A$1:$ZZ$1, 0))</f>
        <v/>
      </c>
    </row>
    <row r="421">
      <c r="A421">
        <f>INDEX(resultados!$A$2:$ZZ$1389, 415, MATCH($B$1, resultados!$A$1:$ZZ$1, 0))</f>
        <v/>
      </c>
      <c r="B421">
        <f>INDEX(resultados!$A$2:$ZZ$1389, 415, MATCH($B$2, resultados!$A$1:$ZZ$1, 0))</f>
        <v/>
      </c>
      <c r="C421">
        <f>INDEX(resultados!$A$2:$ZZ$1389, 415, MATCH($B$3, resultados!$A$1:$ZZ$1, 0))</f>
        <v/>
      </c>
    </row>
    <row r="422">
      <c r="A422">
        <f>INDEX(resultados!$A$2:$ZZ$1389, 416, MATCH($B$1, resultados!$A$1:$ZZ$1, 0))</f>
        <v/>
      </c>
      <c r="B422">
        <f>INDEX(resultados!$A$2:$ZZ$1389, 416, MATCH($B$2, resultados!$A$1:$ZZ$1, 0))</f>
        <v/>
      </c>
      <c r="C422">
        <f>INDEX(resultados!$A$2:$ZZ$1389, 416, MATCH($B$3, resultados!$A$1:$ZZ$1, 0))</f>
        <v/>
      </c>
    </row>
    <row r="423">
      <c r="A423">
        <f>INDEX(resultados!$A$2:$ZZ$1389, 417, MATCH($B$1, resultados!$A$1:$ZZ$1, 0))</f>
        <v/>
      </c>
      <c r="B423">
        <f>INDEX(resultados!$A$2:$ZZ$1389, 417, MATCH($B$2, resultados!$A$1:$ZZ$1, 0))</f>
        <v/>
      </c>
      <c r="C423">
        <f>INDEX(resultados!$A$2:$ZZ$1389, 417, MATCH($B$3, resultados!$A$1:$ZZ$1, 0))</f>
        <v/>
      </c>
    </row>
    <row r="424">
      <c r="A424">
        <f>INDEX(resultados!$A$2:$ZZ$1389, 418, MATCH($B$1, resultados!$A$1:$ZZ$1, 0))</f>
        <v/>
      </c>
      <c r="B424">
        <f>INDEX(resultados!$A$2:$ZZ$1389, 418, MATCH($B$2, resultados!$A$1:$ZZ$1, 0))</f>
        <v/>
      </c>
      <c r="C424">
        <f>INDEX(resultados!$A$2:$ZZ$1389, 418, MATCH($B$3, resultados!$A$1:$ZZ$1, 0))</f>
        <v/>
      </c>
    </row>
    <row r="425">
      <c r="A425">
        <f>INDEX(resultados!$A$2:$ZZ$1389, 419, MATCH($B$1, resultados!$A$1:$ZZ$1, 0))</f>
        <v/>
      </c>
      <c r="B425">
        <f>INDEX(resultados!$A$2:$ZZ$1389, 419, MATCH($B$2, resultados!$A$1:$ZZ$1, 0))</f>
        <v/>
      </c>
      <c r="C425">
        <f>INDEX(resultados!$A$2:$ZZ$1389, 419, MATCH($B$3, resultados!$A$1:$ZZ$1, 0))</f>
        <v/>
      </c>
    </row>
    <row r="426">
      <c r="A426">
        <f>INDEX(resultados!$A$2:$ZZ$1389, 420, MATCH($B$1, resultados!$A$1:$ZZ$1, 0))</f>
        <v/>
      </c>
      <c r="B426">
        <f>INDEX(resultados!$A$2:$ZZ$1389, 420, MATCH($B$2, resultados!$A$1:$ZZ$1, 0))</f>
        <v/>
      </c>
      <c r="C426">
        <f>INDEX(resultados!$A$2:$ZZ$1389, 420, MATCH($B$3, resultados!$A$1:$ZZ$1, 0))</f>
        <v/>
      </c>
    </row>
    <row r="427">
      <c r="A427">
        <f>INDEX(resultados!$A$2:$ZZ$1389, 421, MATCH($B$1, resultados!$A$1:$ZZ$1, 0))</f>
        <v/>
      </c>
      <c r="B427">
        <f>INDEX(resultados!$A$2:$ZZ$1389, 421, MATCH($B$2, resultados!$A$1:$ZZ$1, 0))</f>
        <v/>
      </c>
      <c r="C427">
        <f>INDEX(resultados!$A$2:$ZZ$1389, 421, MATCH($B$3, resultados!$A$1:$ZZ$1, 0))</f>
        <v/>
      </c>
    </row>
    <row r="428">
      <c r="A428">
        <f>INDEX(resultados!$A$2:$ZZ$1389, 422, MATCH($B$1, resultados!$A$1:$ZZ$1, 0))</f>
        <v/>
      </c>
      <c r="B428">
        <f>INDEX(resultados!$A$2:$ZZ$1389, 422, MATCH($B$2, resultados!$A$1:$ZZ$1, 0))</f>
        <v/>
      </c>
      <c r="C428">
        <f>INDEX(resultados!$A$2:$ZZ$1389, 422, MATCH($B$3, resultados!$A$1:$ZZ$1, 0))</f>
        <v/>
      </c>
    </row>
    <row r="429">
      <c r="A429">
        <f>INDEX(resultados!$A$2:$ZZ$1389, 423, MATCH($B$1, resultados!$A$1:$ZZ$1, 0))</f>
        <v/>
      </c>
      <c r="B429">
        <f>INDEX(resultados!$A$2:$ZZ$1389, 423, MATCH($B$2, resultados!$A$1:$ZZ$1, 0))</f>
        <v/>
      </c>
      <c r="C429">
        <f>INDEX(resultados!$A$2:$ZZ$1389, 423, MATCH($B$3, resultados!$A$1:$ZZ$1, 0))</f>
        <v/>
      </c>
    </row>
    <row r="430">
      <c r="A430">
        <f>INDEX(resultados!$A$2:$ZZ$1389, 424, MATCH($B$1, resultados!$A$1:$ZZ$1, 0))</f>
        <v/>
      </c>
      <c r="B430">
        <f>INDEX(resultados!$A$2:$ZZ$1389, 424, MATCH($B$2, resultados!$A$1:$ZZ$1, 0))</f>
        <v/>
      </c>
      <c r="C430">
        <f>INDEX(resultados!$A$2:$ZZ$1389, 424, MATCH($B$3, resultados!$A$1:$ZZ$1, 0))</f>
        <v/>
      </c>
    </row>
    <row r="431">
      <c r="A431">
        <f>INDEX(resultados!$A$2:$ZZ$1389, 425, MATCH($B$1, resultados!$A$1:$ZZ$1, 0))</f>
        <v/>
      </c>
      <c r="B431">
        <f>INDEX(resultados!$A$2:$ZZ$1389, 425, MATCH($B$2, resultados!$A$1:$ZZ$1, 0))</f>
        <v/>
      </c>
      <c r="C431">
        <f>INDEX(resultados!$A$2:$ZZ$1389, 425, MATCH($B$3, resultados!$A$1:$ZZ$1, 0))</f>
        <v/>
      </c>
    </row>
    <row r="432">
      <c r="A432">
        <f>INDEX(resultados!$A$2:$ZZ$1389, 426, MATCH($B$1, resultados!$A$1:$ZZ$1, 0))</f>
        <v/>
      </c>
      <c r="B432">
        <f>INDEX(resultados!$A$2:$ZZ$1389, 426, MATCH($B$2, resultados!$A$1:$ZZ$1, 0))</f>
        <v/>
      </c>
      <c r="C432">
        <f>INDEX(resultados!$A$2:$ZZ$1389, 426, MATCH($B$3, resultados!$A$1:$ZZ$1, 0))</f>
        <v/>
      </c>
    </row>
    <row r="433">
      <c r="A433">
        <f>INDEX(resultados!$A$2:$ZZ$1389, 427, MATCH($B$1, resultados!$A$1:$ZZ$1, 0))</f>
        <v/>
      </c>
      <c r="B433">
        <f>INDEX(resultados!$A$2:$ZZ$1389, 427, MATCH($B$2, resultados!$A$1:$ZZ$1, 0))</f>
        <v/>
      </c>
      <c r="C433">
        <f>INDEX(resultados!$A$2:$ZZ$1389, 427, MATCH($B$3, resultados!$A$1:$ZZ$1, 0))</f>
        <v/>
      </c>
    </row>
    <row r="434">
      <c r="A434">
        <f>INDEX(resultados!$A$2:$ZZ$1389, 428, MATCH($B$1, resultados!$A$1:$ZZ$1, 0))</f>
        <v/>
      </c>
      <c r="B434">
        <f>INDEX(resultados!$A$2:$ZZ$1389, 428, MATCH($B$2, resultados!$A$1:$ZZ$1, 0))</f>
        <v/>
      </c>
      <c r="C434">
        <f>INDEX(resultados!$A$2:$ZZ$1389, 428, MATCH($B$3, resultados!$A$1:$ZZ$1, 0))</f>
        <v/>
      </c>
    </row>
    <row r="435">
      <c r="A435">
        <f>INDEX(resultados!$A$2:$ZZ$1389, 429, MATCH($B$1, resultados!$A$1:$ZZ$1, 0))</f>
        <v/>
      </c>
      <c r="B435">
        <f>INDEX(resultados!$A$2:$ZZ$1389, 429, MATCH($B$2, resultados!$A$1:$ZZ$1, 0))</f>
        <v/>
      </c>
      <c r="C435">
        <f>INDEX(resultados!$A$2:$ZZ$1389, 429, MATCH($B$3, resultados!$A$1:$ZZ$1, 0))</f>
        <v/>
      </c>
    </row>
    <row r="436">
      <c r="A436">
        <f>INDEX(resultados!$A$2:$ZZ$1389, 430, MATCH($B$1, resultados!$A$1:$ZZ$1, 0))</f>
        <v/>
      </c>
      <c r="B436">
        <f>INDEX(resultados!$A$2:$ZZ$1389, 430, MATCH($B$2, resultados!$A$1:$ZZ$1, 0))</f>
        <v/>
      </c>
      <c r="C436">
        <f>INDEX(resultados!$A$2:$ZZ$1389, 430, MATCH($B$3, resultados!$A$1:$ZZ$1, 0))</f>
        <v/>
      </c>
    </row>
    <row r="437">
      <c r="A437">
        <f>INDEX(resultados!$A$2:$ZZ$1389, 431, MATCH($B$1, resultados!$A$1:$ZZ$1, 0))</f>
        <v/>
      </c>
      <c r="B437">
        <f>INDEX(resultados!$A$2:$ZZ$1389, 431, MATCH($B$2, resultados!$A$1:$ZZ$1, 0))</f>
        <v/>
      </c>
      <c r="C437">
        <f>INDEX(resultados!$A$2:$ZZ$1389, 431, MATCH($B$3, resultados!$A$1:$ZZ$1, 0))</f>
        <v/>
      </c>
    </row>
    <row r="438">
      <c r="A438">
        <f>INDEX(resultados!$A$2:$ZZ$1389, 432, MATCH($B$1, resultados!$A$1:$ZZ$1, 0))</f>
        <v/>
      </c>
      <c r="B438">
        <f>INDEX(resultados!$A$2:$ZZ$1389, 432, MATCH($B$2, resultados!$A$1:$ZZ$1, 0))</f>
        <v/>
      </c>
      <c r="C438">
        <f>INDEX(resultados!$A$2:$ZZ$1389, 432, MATCH($B$3, resultados!$A$1:$ZZ$1, 0))</f>
        <v/>
      </c>
    </row>
    <row r="439">
      <c r="A439">
        <f>INDEX(resultados!$A$2:$ZZ$1389, 433, MATCH($B$1, resultados!$A$1:$ZZ$1, 0))</f>
        <v/>
      </c>
      <c r="B439">
        <f>INDEX(resultados!$A$2:$ZZ$1389, 433, MATCH($B$2, resultados!$A$1:$ZZ$1, 0))</f>
        <v/>
      </c>
      <c r="C439">
        <f>INDEX(resultados!$A$2:$ZZ$1389, 433, MATCH($B$3, resultados!$A$1:$ZZ$1, 0))</f>
        <v/>
      </c>
    </row>
    <row r="440">
      <c r="A440">
        <f>INDEX(resultados!$A$2:$ZZ$1389, 434, MATCH($B$1, resultados!$A$1:$ZZ$1, 0))</f>
        <v/>
      </c>
      <c r="B440">
        <f>INDEX(resultados!$A$2:$ZZ$1389, 434, MATCH($B$2, resultados!$A$1:$ZZ$1, 0))</f>
        <v/>
      </c>
      <c r="C440">
        <f>INDEX(resultados!$A$2:$ZZ$1389, 434, MATCH($B$3, resultados!$A$1:$ZZ$1, 0))</f>
        <v/>
      </c>
    </row>
    <row r="441">
      <c r="A441">
        <f>INDEX(resultados!$A$2:$ZZ$1389, 435, MATCH($B$1, resultados!$A$1:$ZZ$1, 0))</f>
        <v/>
      </c>
      <c r="B441">
        <f>INDEX(resultados!$A$2:$ZZ$1389, 435, MATCH($B$2, resultados!$A$1:$ZZ$1, 0))</f>
        <v/>
      </c>
      <c r="C441">
        <f>INDEX(resultados!$A$2:$ZZ$1389, 435, MATCH($B$3, resultados!$A$1:$ZZ$1, 0))</f>
        <v/>
      </c>
    </row>
    <row r="442">
      <c r="A442">
        <f>INDEX(resultados!$A$2:$ZZ$1389, 436, MATCH($B$1, resultados!$A$1:$ZZ$1, 0))</f>
        <v/>
      </c>
      <c r="B442">
        <f>INDEX(resultados!$A$2:$ZZ$1389, 436, MATCH($B$2, resultados!$A$1:$ZZ$1, 0))</f>
        <v/>
      </c>
      <c r="C442">
        <f>INDEX(resultados!$A$2:$ZZ$1389, 436, MATCH($B$3, resultados!$A$1:$ZZ$1, 0))</f>
        <v/>
      </c>
    </row>
    <row r="443">
      <c r="A443">
        <f>INDEX(resultados!$A$2:$ZZ$1389, 437, MATCH($B$1, resultados!$A$1:$ZZ$1, 0))</f>
        <v/>
      </c>
      <c r="B443">
        <f>INDEX(resultados!$A$2:$ZZ$1389, 437, MATCH($B$2, resultados!$A$1:$ZZ$1, 0))</f>
        <v/>
      </c>
      <c r="C443">
        <f>INDEX(resultados!$A$2:$ZZ$1389, 437, MATCH($B$3, resultados!$A$1:$ZZ$1, 0))</f>
        <v/>
      </c>
    </row>
    <row r="444">
      <c r="A444">
        <f>INDEX(resultados!$A$2:$ZZ$1389, 438, MATCH($B$1, resultados!$A$1:$ZZ$1, 0))</f>
        <v/>
      </c>
      <c r="B444">
        <f>INDEX(resultados!$A$2:$ZZ$1389, 438, MATCH($B$2, resultados!$A$1:$ZZ$1, 0))</f>
        <v/>
      </c>
      <c r="C444">
        <f>INDEX(resultados!$A$2:$ZZ$1389, 438, MATCH($B$3, resultados!$A$1:$ZZ$1, 0))</f>
        <v/>
      </c>
    </row>
    <row r="445">
      <c r="A445">
        <f>INDEX(resultados!$A$2:$ZZ$1389, 439, MATCH($B$1, resultados!$A$1:$ZZ$1, 0))</f>
        <v/>
      </c>
      <c r="B445">
        <f>INDEX(resultados!$A$2:$ZZ$1389, 439, MATCH($B$2, resultados!$A$1:$ZZ$1, 0))</f>
        <v/>
      </c>
      <c r="C445">
        <f>INDEX(resultados!$A$2:$ZZ$1389, 439, MATCH($B$3, resultados!$A$1:$ZZ$1, 0))</f>
        <v/>
      </c>
    </row>
    <row r="446">
      <c r="A446">
        <f>INDEX(resultados!$A$2:$ZZ$1389, 440, MATCH($B$1, resultados!$A$1:$ZZ$1, 0))</f>
        <v/>
      </c>
      <c r="B446">
        <f>INDEX(resultados!$A$2:$ZZ$1389, 440, MATCH($B$2, resultados!$A$1:$ZZ$1, 0))</f>
        <v/>
      </c>
      <c r="C446">
        <f>INDEX(resultados!$A$2:$ZZ$1389, 440, MATCH($B$3, resultados!$A$1:$ZZ$1, 0))</f>
        <v/>
      </c>
    </row>
    <row r="447">
      <c r="A447">
        <f>INDEX(resultados!$A$2:$ZZ$1389, 441, MATCH($B$1, resultados!$A$1:$ZZ$1, 0))</f>
        <v/>
      </c>
      <c r="B447">
        <f>INDEX(resultados!$A$2:$ZZ$1389, 441, MATCH($B$2, resultados!$A$1:$ZZ$1, 0))</f>
        <v/>
      </c>
      <c r="C447">
        <f>INDEX(resultados!$A$2:$ZZ$1389, 441, MATCH($B$3, resultados!$A$1:$ZZ$1, 0))</f>
        <v/>
      </c>
    </row>
    <row r="448">
      <c r="A448">
        <f>INDEX(resultados!$A$2:$ZZ$1389, 442, MATCH($B$1, resultados!$A$1:$ZZ$1, 0))</f>
        <v/>
      </c>
      <c r="B448">
        <f>INDEX(resultados!$A$2:$ZZ$1389, 442, MATCH($B$2, resultados!$A$1:$ZZ$1, 0))</f>
        <v/>
      </c>
      <c r="C448">
        <f>INDEX(resultados!$A$2:$ZZ$1389, 442, MATCH($B$3, resultados!$A$1:$ZZ$1, 0))</f>
        <v/>
      </c>
    </row>
    <row r="449">
      <c r="A449">
        <f>INDEX(resultados!$A$2:$ZZ$1389, 443, MATCH($B$1, resultados!$A$1:$ZZ$1, 0))</f>
        <v/>
      </c>
      <c r="B449">
        <f>INDEX(resultados!$A$2:$ZZ$1389, 443, MATCH($B$2, resultados!$A$1:$ZZ$1, 0))</f>
        <v/>
      </c>
      <c r="C449">
        <f>INDEX(resultados!$A$2:$ZZ$1389, 443, MATCH($B$3, resultados!$A$1:$ZZ$1, 0))</f>
        <v/>
      </c>
    </row>
    <row r="450">
      <c r="A450">
        <f>INDEX(resultados!$A$2:$ZZ$1389, 444, MATCH($B$1, resultados!$A$1:$ZZ$1, 0))</f>
        <v/>
      </c>
      <c r="B450">
        <f>INDEX(resultados!$A$2:$ZZ$1389, 444, MATCH($B$2, resultados!$A$1:$ZZ$1, 0))</f>
        <v/>
      </c>
      <c r="C450">
        <f>INDEX(resultados!$A$2:$ZZ$1389, 444, MATCH($B$3, resultados!$A$1:$ZZ$1, 0))</f>
        <v/>
      </c>
    </row>
    <row r="451">
      <c r="A451">
        <f>INDEX(resultados!$A$2:$ZZ$1389, 445, MATCH($B$1, resultados!$A$1:$ZZ$1, 0))</f>
        <v/>
      </c>
      <c r="B451">
        <f>INDEX(resultados!$A$2:$ZZ$1389, 445, MATCH($B$2, resultados!$A$1:$ZZ$1, 0))</f>
        <v/>
      </c>
      <c r="C451">
        <f>INDEX(resultados!$A$2:$ZZ$1389, 445, MATCH($B$3, resultados!$A$1:$ZZ$1, 0))</f>
        <v/>
      </c>
    </row>
    <row r="452">
      <c r="A452">
        <f>INDEX(resultados!$A$2:$ZZ$1389, 446, MATCH($B$1, resultados!$A$1:$ZZ$1, 0))</f>
        <v/>
      </c>
      <c r="B452">
        <f>INDEX(resultados!$A$2:$ZZ$1389, 446, MATCH($B$2, resultados!$A$1:$ZZ$1, 0))</f>
        <v/>
      </c>
      <c r="C452">
        <f>INDEX(resultados!$A$2:$ZZ$1389, 446, MATCH($B$3, resultados!$A$1:$ZZ$1, 0))</f>
        <v/>
      </c>
    </row>
    <row r="453">
      <c r="A453">
        <f>INDEX(resultados!$A$2:$ZZ$1389, 447, MATCH($B$1, resultados!$A$1:$ZZ$1, 0))</f>
        <v/>
      </c>
      <c r="B453">
        <f>INDEX(resultados!$A$2:$ZZ$1389, 447, MATCH($B$2, resultados!$A$1:$ZZ$1, 0))</f>
        <v/>
      </c>
      <c r="C453">
        <f>INDEX(resultados!$A$2:$ZZ$1389, 447, MATCH($B$3, resultados!$A$1:$ZZ$1, 0))</f>
        <v/>
      </c>
    </row>
    <row r="454">
      <c r="A454">
        <f>INDEX(resultados!$A$2:$ZZ$1389, 448, MATCH($B$1, resultados!$A$1:$ZZ$1, 0))</f>
        <v/>
      </c>
      <c r="B454">
        <f>INDEX(resultados!$A$2:$ZZ$1389, 448, MATCH($B$2, resultados!$A$1:$ZZ$1, 0))</f>
        <v/>
      </c>
      <c r="C454">
        <f>INDEX(resultados!$A$2:$ZZ$1389, 448, MATCH($B$3, resultados!$A$1:$ZZ$1, 0))</f>
        <v/>
      </c>
    </row>
    <row r="455">
      <c r="A455">
        <f>INDEX(resultados!$A$2:$ZZ$1389, 449, MATCH($B$1, resultados!$A$1:$ZZ$1, 0))</f>
        <v/>
      </c>
      <c r="B455">
        <f>INDEX(resultados!$A$2:$ZZ$1389, 449, MATCH($B$2, resultados!$A$1:$ZZ$1, 0))</f>
        <v/>
      </c>
      <c r="C455">
        <f>INDEX(resultados!$A$2:$ZZ$1389, 449, MATCH($B$3, resultados!$A$1:$ZZ$1, 0))</f>
        <v/>
      </c>
    </row>
    <row r="456">
      <c r="A456">
        <f>INDEX(resultados!$A$2:$ZZ$1389, 450, MATCH($B$1, resultados!$A$1:$ZZ$1, 0))</f>
        <v/>
      </c>
      <c r="B456">
        <f>INDEX(resultados!$A$2:$ZZ$1389, 450, MATCH($B$2, resultados!$A$1:$ZZ$1, 0))</f>
        <v/>
      </c>
      <c r="C456">
        <f>INDEX(resultados!$A$2:$ZZ$1389, 450, MATCH($B$3, resultados!$A$1:$ZZ$1, 0))</f>
        <v/>
      </c>
    </row>
    <row r="457">
      <c r="A457">
        <f>INDEX(resultados!$A$2:$ZZ$1389, 451, MATCH($B$1, resultados!$A$1:$ZZ$1, 0))</f>
        <v/>
      </c>
      <c r="B457">
        <f>INDEX(resultados!$A$2:$ZZ$1389, 451, MATCH($B$2, resultados!$A$1:$ZZ$1, 0))</f>
        <v/>
      </c>
      <c r="C457">
        <f>INDEX(resultados!$A$2:$ZZ$1389, 451, MATCH($B$3, resultados!$A$1:$ZZ$1, 0))</f>
        <v/>
      </c>
    </row>
    <row r="458">
      <c r="A458">
        <f>INDEX(resultados!$A$2:$ZZ$1389, 452, MATCH($B$1, resultados!$A$1:$ZZ$1, 0))</f>
        <v/>
      </c>
      <c r="B458">
        <f>INDEX(resultados!$A$2:$ZZ$1389, 452, MATCH($B$2, resultados!$A$1:$ZZ$1, 0))</f>
        <v/>
      </c>
      <c r="C458">
        <f>INDEX(resultados!$A$2:$ZZ$1389, 452, MATCH($B$3, resultados!$A$1:$ZZ$1, 0))</f>
        <v/>
      </c>
    </row>
    <row r="459">
      <c r="A459">
        <f>INDEX(resultados!$A$2:$ZZ$1389, 453, MATCH($B$1, resultados!$A$1:$ZZ$1, 0))</f>
        <v/>
      </c>
      <c r="B459">
        <f>INDEX(resultados!$A$2:$ZZ$1389, 453, MATCH($B$2, resultados!$A$1:$ZZ$1, 0))</f>
        <v/>
      </c>
      <c r="C459">
        <f>INDEX(resultados!$A$2:$ZZ$1389, 453, MATCH($B$3, resultados!$A$1:$ZZ$1, 0))</f>
        <v/>
      </c>
    </row>
    <row r="460">
      <c r="A460">
        <f>INDEX(resultados!$A$2:$ZZ$1389, 454, MATCH($B$1, resultados!$A$1:$ZZ$1, 0))</f>
        <v/>
      </c>
      <c r="B460">
        <f>INDEX(resultados!$A$2:$ZZ$1389, 454, MATCH($B$2, resultados!$A$1:$ZZ$1, 0))</f>
        <v/>
      </c>
      <c r="C460">
        <f>INDEX(resultados!$A$2:$ZZ$1389, 454, MATCH($B$3, resultados!$A$1:$ZZ$1, 0))</f>
        <v/>
      </c>
    </row>
    <row r="461">
      <c r="A461">
        <f>INDEX(resultados!$A$2:$ZZ$1389, 455, MATCH($B$1, resultados!$A$1:$ZZ$1, 0))</f>
        <v/>
      </c>
      <c r="B461">
        <f>INDEX(resultados!$A$2:$ZZ$1389, 455, MATCH($B$2, resultados!$A$1:$ZZ$1, 0))</f>
        <v/>
      </c>
      <c r="C461">
        <f>INDEX(resultados!$A$2:$ZZ$1389, 455, MATCH($B$3, resultados!$A$1:$ZZ$1, 0))</f>
        <v/>
      </c>
    </row>
    <row r="462">
      <c r="A462">
        <f>INDEX(resultados!$A$2:$ZZ$1389, 456, MATCH($B$1, resultados!$A$1:$ZZ$1, 0))</f>
        <v/>
      </c>
      <c r="B462">
        <f>INDEX(resultados!$A$2:$ZZ$1389, 456, MATCH($B$2, resultados!$A$1:$ZZ$1, 0))</f>
        <v/>
      </c>
      <c r="C462">
        <f>INDEX(resultados!$A$2:$ZZ$1389, 456, MATCH($B$3, resultados!$A$1:$ZZ$1, 0))</f>
        <v/>
      </c>
    </row>
    <row r="463">
      <c r="A463">
        <f>INDEX(resultados!$A$2:$ZZ$1389, 457, MATCH($B$1, resultados!$A$1:$ZZ$1, 0))</f>
        <v/>
      </c>
      <c r="B463">
        <f>INDEX(resultados!$A$2:$ZZ$1389, 457, MATCH($B$2, resultados!$A$1:$ZZ$1, 0))</f>
        <v/>
      </c>
      <c r="C463">
        <f>INDEX(resultados!$A$2:$ZZ$1389, 457, MATCH($B$3, resultados!$A$1:$ZZ$1, 0))</f>
        <v/>
      </c>
    </row>
    <row r="464">
      <c r="A464">
        <f>INDEX(resultados!$A$2:$ZZ$1389, 458, MATCH($B$1, resultados!$A$1:$ZZ$1, 0))</f>
        <v/>
      </c>
      <c r="B464">
        <f>INDEX(resultados!$A$2:$ZZ$1389, 458, MATCH($B$2, resultados!$A$1:$ZZ$1, 0))</f>
        <v/>
      </c>
      <c r="C464">
        <f>INDEX(resultados!$A$2:$ZZ$1389, 458, MATCH($B$3, resultados!$A$1:$ZZ$1, 0))</f>
        <v/>
      </c>
    </row>
    <row r="465">
      <c r="A465">
        <f>INDEX(resultados!$A$2:$ZZ$1389, 459, MATCH($B$1, resultados!$A$1:$ZZ$1, 0))</f>
        <v/>
      </c>
      <c r="B465">
        <f>INDEX(resultados!$A$2:$ZZ$1389, 459, MATCH($B$2, resultados!$A$1:$ZZ$1, 0))</f>
        <v/>
      </c>
      <c r="C465">
        <f>INDEX(resultados!$A$2:$ZZ$1389, 459, MATCH($B$3, resultados!$A$1:$ZZ$1, 0))</f>
        <v/>
      </c>
    </row>
    <row r="466">
      <c r="A466">
        <f>INDEX(resultados!$A$2:$ZZ$1389, 460, MATCH($B$1, resultados!$A$1:$ZZ$1, 0))</f>
        <v/>
      </c>
      <c r="B466">
        <f>INDEX(resultados!$A$2:$ZZ$1389, 460, MATCH($B$2, resultados!$A$1:$ZZ$1, 0))</f>
        <v/>
      </c>
      <c r="C466">
        <f>INDEX(resultados!$A$2:$ZZ$1389, 460, MATCH($B$3, resultados!$A$1:$ZZ$1, 0))</f>
        <v/>
      </c>
    </row>
    <row r="467">
      <c r="A467">
        <f>INDEX(resultados!$A$2:$ZZ$1389, 461, MATCH($B$1, resultados!$A$1:$ZZ$1, 0))</f>
        <v/>
      </c>
      <c r="B467">
        <f>INDEX(resultados!$A$2:$ZZ$1389, 461, MATCH($B$2, resultados!$A$1:$ZZ$1, 0))</f>
        <v/>
      </c>
      <c r="C467">
        <f>INDEX(resultados!$A$2:$ZZ$1389, 461, MATCH($B$3, resultados!$A$1:$ZZ$1, 0))</f>
        <v/>
      </c>
    </row>
    <row r="468">
      <c r="A468">
        <f>INDEX(resultados!$A$2:$ZZ$1389, 462, MATCH($B$1, resultados!$A$1:$ZZ$1, 0))</f>
        <v/>
      </c>
      <c r="B468">
        <f>INDEX(resultados!$A$2:$ZZ$1389, 462, MATCH($B$2, resultados!$A$1:$ZZ$1, 0))</f>
        <v/>
      </c>
      <c r="C468">
        <f>INDEX(resultados!$A$2:$ZZ$1389, 462, MATCH($B$3, resultados!$A$1:$ZZ$1, 0))</f>
        <v/>
      </c>
    </row>
    <row r="469">
      <c r="A469">
        <f>INDEX(resultados!$A$2:$ZZ$1389, 463, MATCH($B$1, resultados!$A$1:$ZZ$1, 0))</f>
        <v/>
      </c>
      <c r="B469">
        <f>INDEX(resultados!$A$2:$ZZ$1389, 463, MATCH($B$2, resultados!$A$1:$ZZ$1, 0))</f>
        <v/>
      </c>
      <c r="C469">
        <f>INDEX(resultados!$A$2:$ZZ$1389, 463, MATCH($B$3, resultados!$A$1:$ZZ$1, 0))</f>
        <v/>
      </c>
    </row>
    <row r="470">
      <c r="A470">
        <f>INDEX(resultados!$A$2:$ZZ$1389, 464, MATCH($B$1, resultados!$A$1:$ZZ$1, 0))</f>
        <v/>
      </c>
      <c r="B470">
        <f>INDEX(resultados!$A$2:$ZZ$1389, 464, MATCH($B$2, resultados!$A$1:$ZZ$1, 0))</f>
        <v/>
      </c>
      <c r="C470">
        <f>INDEX(resultados!$A$2:$ZZ$1389, 464, MATCH($B$3, resultados!$A$1:$ZZ$1, 0))</f>
        <v/>
      </c>
    </row>
    <row r="471">
      <c r="A471">
        <f>INDEX(resultados!$A$2:$ZZ$1389, 465, MATCH($B$1, resultados!$A$1:$ZZ$1, 0))</f>
        <v/>
      </c>
      <c r="B471">
        <f>INDEX(resultados!$A$2:$ZZ$1389, 465, MATCH($B$2, resultados!$A$1:$ZZ$1, 0))</f>
        <v/>
      </c>
      <c r="C471">
        <f>INDEX(resultados!$A$2:$ZZ$1389, 465, MATCH($B$3, resultados!$A$1:$ZZ$1, 0))</f>
        <v/>
      </c>
    </row>
    <row r="472">
      <c r="A472">
        <f>INDEX(resultados!$A$2:$ZZ$1389, 466, MATCH($B$1, resultados!$A$1:$ZZ$1, 0))</f>
        <v/>
      </c>
      <c r="B472">
        <f>INDEX(resultados!$A$2:$ZZ$1389, 466, MATCH($B$2, resultados!$A$1:$ZZ$1, 0))</f>
        <v/>
      </c>
      <c r="C472">
        <f>INDEX(resultados!$A$2:$ZZ$1389, 466, MATCH($B$3, resultados!$A$1:$ZZ$1, 0))</f>
        <v/>
      </c>
    </row>
    <row r="473">
      <c r="A473">
        <f>INDEX(resultados!$A$2:$ZZ$1389, 467, MATCH($B$1, resultados!$A$1:$ZZ$1, 0))</f>
        <v/>
      </c>
      <c r="B473">
        <f>INDEX(resultados!$A$2:$ZZ$1389, 467, MATCH($B$2, resultados!$A$1:$ZZ$1, 0))</f>
        <v/>
      </c>
      <c r="C473">
        <f>INDEX(resultados!$A$2:$ZZ$1389, 467, MATCH($B$3, resultados!$A$1:$ZZ$1, 0))</f>
        <v/>
      </c>
    </row>
    <row r="474">
      <c r="A474">
        <f>INDEX(resultados!$A$2:$ZZ$1389, 468, MATCH($B$1, resultados!$A$1:$ZZ$1, 0))</f>
        <v/>
      </c>
      <c r="B474">
        <f>INDEX(resultados!$A$2:$ZZ$1389, 468, MATCH($B$2, resultados!$A$1:$ZZ$1, 0))</f>
        <v/>
      </c>
      <c r="C474">
        <f>INDEX(resultados!$A$2:$ZZ$1389, 468, MATCH($B$3, resultados!$A$1:$ZZ$1, 0))</f>
        <v/>
      </c>
    </row>
    <row r="475">
      <c r="A475">
        <f>INDEX(resultados!$A$2:$ZZ$1389, 469, MATCH($B$1, resultados!$A$1:$ZZ$1, 0))</f>
        <v/>
      </c>
      <c r="B475">
        <f>INDEX(resultados!$A$2:$ZZ$1389, 469, MATCH($B$2, resultados!$A$1:$ZZ$1, 0))</f>
        <v/>
      </c>
      <c r="C475">
        <f>INDEX(resultados!$A$2:$ZZ$1389, 469, MATCH($B$3, resultados!$A$1:$ZZ$1, 0))</f>
        <v/>
      </c>
    </row>
    <row r="476">
      <c r="A476">
        <f>INDEX(resultados!$A$2:$ZZ$1389, 470, MATCH($B$1, resultados!$A$1:$ZZ$1, 0))</f>
        <v/>
      </c>
      <c r="B476">
        <f>INDEX(resultados!$A$2:$ZZ$1389, 470, MATCH($B$2, resultados!$A$1:$ZZ$1, 0))</f>
        <v/>
      </c>
      <c r="C476">
        <f>INDEX(resultados!$A$2:$ZZ$1389, 470, MATCH($B$3, resultados!$A$1:$ZZ$1, 0))</f>
        <v/>
      </c>
    </row>
    <row r="477">
      <c r="A477">
        <f>INDEX(resultados!$A$2:$ZZ$1389, 471, MATCH($B$1, resultados!$A$1:$ZZ$1, 0))</f>
        <v/>
      </c>
      <c r="B477">
        <f>INDEX(resultados!$A$2:$ZZ$1389, 471, MATCH($B$2, resultados!$A$1:$ZZ$1, 0))</f>
        <v/>
      </c>
      <c r="C477">
        <f>INDEX(resultados!$A$2:$ZZ$1389, 471, MATCH($B$3, resultados!$A$1:$ZZ$1, 0))</f>
        <v/>
      </c>
    </row>
    <row r="478">
      <c r="A478">
        <f>INDEX(resultados!$A$2:$ZZ$1389, 472, MATCH($B$1, resultados!$A$1:$ZZ$1, 0))</f>
        <v/>
      </c>
      <c r="B478">
        <f>INDEX(resultados!$A$2:$ZZ$1389, 472, MATCH($B$2, resultados!$A$1:$ZZ$1, 0))</f>
        <v/>
      </c>
      <c r="C478">
        <f>INDEX(resultados!$A$2:$ZZ$1389, 472, MATCH($B$3, resultados!$A$1:$ZZ$1, 0))</f>
        <v/>
      </c>
    </row>
    <row r="479">
      <c r="A479">
        <f>INDEX(resultados!$A$2:$ZZ$1389, 473, MATCH($B$1, resultados!$A$1:$ZZ$1, 0))</f>
        <v/>
      </c>
      <c r="B479">
        <f>INDEX(resultados!$A$2:$ZZ$1389, 473, MATCH($B$2, resultados!$A$1:$ZZ$1, 0))</f>
        <v/>
      </c>
      <c r="C479">
        <f>INDEX(resultados!$A$2:$ZZ$1389, 473, MATCH($B$3, resultados!$A$1:$ZZ$1, 0))</f>
        <v/>
      </c>
    </row>
    <row r="480">
      <c r="A480">
        <f>INDEX(resultados!$A$2:$ZZ$1389, 474, MATCH($B$1, resultados!$A$1:$ZZ$1, 0))</f>
        <v/>
      </c>
      <c r="B480">
        <f>INDEX(resultados!$A$2:$ZZ$1389, 474, MATCH($B$2, resultados!$A$1:$ZZ$1, 0))</f>
        <v/>
      </c>
      <c r="C480">
        <f>INDEX(resultados!$A$2:$ZZ$1389, 474, MATCH($B$3, resultados!$A$1:$ZZ$1, 0))</f>
        <v/>
      </c>
    </row>
    <row r="481">
      <c r="A481">
        <f>INDEX(resultados!$A$2:$ZZ$1389, 475, MATCH($B$1, resultados!$A$1:$ZZ$1, 0))</f>
        <v/>
      </c>
      <c r="B481">
        <f>INDEX(resultados!$A$2:$ZZ$1389, 475, MATCH($B$2, resultados!$A$1:$ZZ$1, 0))</f>
        <v/>
      </c>
      <c r="C481">
        <f>INDEX(resultados!$A$2:$ZZ$1389, 475, MATCH($B$3, resultados!$A$1:$ZZ$1, 0))</f>
        <v/>
      </c>
    </row>
    <row r="482">
      <c r="A482">
        <f>INDEX(resultados!$A$2:$ZZ$1389, 476, MATCH($B$1, resultados!$A$1:$ZZ$1, 0))</f>
        <v/>
      </c>
      <c r="B482">
        <f>INDEX(resultados!$A$2:$ZZ$1389, 476, MATCH($B$2, resultados!$A$1:$ZZ$1, 0))</f>
        <v/>
      </c>
      <c r="C482">
        <f>INDEX(resultados!$A$2:$ZZ$1389, 476, MATCH($B$3, resultados!$A$1:$ZZ$1, 0))</f>
        <v/>
      </c>
    </row>
    <row r="483">
      <c r="A483">
        <f>INDEX(resultados!$A$2:$ZZ$1389, 477, MATCH($B$1, resultados!$A$1:$ZZ$1, 0))</f>
        <v/>
      </c>
      <c r="B483">
        <f>INDEX(resultados!$A$2:$ZZ$1389, 477, MATCH($B$2, resultados!$A$1:$ZZ$1, 0))</f>
        <v/>
      </c>
      <c r="C483">
        <f>INDEX(resultados!$A$2:$ZZ$1389, 477, MATCH($B$3, resultados!$A$1:$ZZ$1, 0))</f>
        <v/>
      </c>
    </row>
    <row r="484">
      <c r="A484">
        <f>INDEX(resultados!$A$2:$ZZ$1389, 478, MATCH($B$1, resultados!$A$1:$ZZ$1, 0))</f>
        <v/>
      </c>
      <c r="B484">
        <f>INDEX(resultados!$A$2:$ZZ$1389, 478, MATCH($B$2, resultados!$A$1:$ZZ$1, 0))</f>
        <v/>
      </c>
      <c r="C484">
        <f>INDEX(resultados!$A$2:$ZZ$1389, 478, MATCH($B$3, resultados!$A$1:$ZZ$1, 0))</f>
        <v/>
      </c>
    </row>
    <row r="485">
      <c r="A485">
        <f>INDEX(resultados!$A$2:$ZZ$1389, 479, MATCH($B$1, resultados!$A$1:$ZZ$1, 0))</f>
        <v/>
      </c>
      <c r="B485">
        <f>INDEX(resultados!$A$2:$ZZ$1389, 479, MATCH($B$2, resultados!$A$1:$ZZ$1, 0))</f>
        <v/>
      </c>
      <c r="C485">
        <f>INDEX(resultados!$A$2:$ZZ$1389, 479, MATCH($B$3, resultados!$A$1:$ZZ$1, 0))</f>
        <v/>
      </c>
    </row>
    <row r="486">
      <c r="A486">
        <f>INDEX(resultados!$A$2:$ZZ$1389, 480, MATCH($B$1, resultados!$A$1:$ZZ$1, 0))</f>
        <v/>
      </c>
      <c r="B486">
        <f>INDEX(resultados!$A$2:$ZZ$1389, 480, MATCH($B$2, resultados!$A$1:$ZZ$1, 0))</f>
        <v/>
      </c>
      <c r="C486">
        <f>INDEX(resultados!$A$2:$ZZ$1389, 480, MATCH($B$3, resultados!$A$1:$ZZ$1, 0))</f>
        <v/>
      </c>
    </row>
    <row r="487">
      <c r="A487">
        <f>INDEX(resultados!$A$2:$ZZ$1389, 481, MATCH($B$1, resultados!$A$1:$ZZ$1, 0))</f>
        <v/>
      </c>
      <c r="B487">
        <f>INDEX(resultados!$A$2:$ZZ$1389, 481, MATCH($B$2, resultados!$A$1:$ZZ$1, 0))</f>
        <v/>
      </c>
      <c r="C487">
        <f>INDEX(resultados!$A$2:$ZZ$1389, 481, MATCH($B$3, resultados!$A$1:$ZZ$1, 0))</f>
        <v/>
      </c>
    </row>
    <row r="488">
      <c r="A488">
        <f>INDEX(resultados!$A$2:$ZZ$1389, 482, MATCH($B$1, resultados!$A$1:$ZZ$1, 0))</f>
        <v/>
      </c>
      <c r="B488">
        <f>INDEX(resultados!$A$2:$ZZ$1389, 482, MATCH($B$2, resultados!$A$1:$ZZ$1, 0))</f>
        <v/>
      </c>
      <c r="C488">
        <f>INDEX(resultados!$A$2:$ZZ$1389, 482, MATCH($B$3, resultados!$A$1:$ZZ$1, 0))</f>
        <v/>
      </c>
    </row>
    <row r="489">
      <c r="A489">
        <f>INDEX(resultados!$A$2:$ZZ$1389, 483, MATCH($B$1, resultados!$A$1:$ZZ$1, 0))</f>
        <v/>
      </c>
      <c r="B489">
        <f>INDEX(resultados!$A$2:$ZZ$1389, 483, MATCH($B$2, resultados!$A$1:$ZZ$1, 0))</f>
        <v/>
      </c>
      <c r="C489">
        <f>INDEX(resultados!$A$2:$ZZ$1389, 483, MATCH($B$3, resultados!$A$1:$ZZ$1, 0))</f>
        <v/>
      </c>
    </row>
    <row r="490">
      <c r="A490">
        <f>INDEX(resultados!$A$2:$ZZ$1389, 484, MATCH($B$1, resultados!$A$1:$ZZ$1, 0))</f>
        <v/>
      </c>
      <c r="B490">
        <f>INDEX(resultados!$A$2:$ZZ$1389, 484, MATCH($B$2, resultados!$A$1:$ZZ$1, 0))</f>
        <v/>
      </c>
      <c r="C490">
        <f>INDEX(resultados!$A$2:$ZZ$1389, 484, MATCH($B$3, resultados!$A$1:$ZZ$1, 0))</f>
        <v/>
      </c>
    </row>
    <row r="491">
      <c r="A491">
        <f>INDEX(resultados!$A$2:$ZZ$1389, 485, MATCH($B$1, resultados!$A$1:$ZZ$1, 0))</f>
        <v/>
      </c>
      <c r="B491">
        <f>INDEX(resultados!$A$2:$ZZ$1389, 485, MATCH($B$2, resultados!$A$1:$ZZ$1, 0))</f>
        <v/>
      </c>
      <c r="C491">
        <f>INDEX(resultados!$A$2:$ZZ$1389, 485, MATCH($B$3, resultados!$A$1:$ZZ$1, 0))</f>
        <v/>
      </c>
    </row>
    <row r="492">
      <c r="A492">
        <f>INDEX(resultados!$A$2:$ZZ$1389, 486, MATCH($B$1, resultados!$A$1:$ZZ$1, 0))</f>
        <v/>
      </c>
      <c r="B492">
        <f>INDEX(resultados!$A$2:$ZZ$1389, 486, MATCH($B$2, resultados!$A$1:$ZZ$1, 0))</f>
        <v/>
      </c>
      <c r="C492">
        <f>INDEX(resultados!$A$2:$ZZ$1389, 486, MATCH($B$3, resultados!$A$1:$ZZ$1, 0))</f>
        <v/>
      </c>
    </row>
    <row r="493">
      <c r="A493">
        <f>INDEX(resultados!$A$2:$ZZ$1389, 487, MATCH($B$1, resultados!$A$1:$ZZ$1, 0))</f>
        <v/>
      </c>
      <c r="B493">
        <f>INDEX(resultados!$A$2:$ZZ$1389, 487, MATCH($B$2, resultados!$A$1:$ZZ$1, 0))</f>
        <v/>
      </c>
      <c r="C493">
        <f>INDEX(resultados!$A$2:$ZZ$1389, 487, MATCH($B$3, resultados!$A$1:$ZZ$1, 0))</f>
        <v/>
      </c>
    </row>
    <row r="494">
      <c r="A494">
        <f>INDEX(resultados!$A$2:$ZZ$1389, 488, MATCH($B$1, resultados!$A$1:$ZZ$1, 0))</f>
        <v/>
      </c>
      <c r="B494">
        <f>INDEX(resultados!$A$2:$ZZ$1389, 488, MATCH($B$2, resultados!$A$1:$ZZ$1, 0))</f>
        <v/>
      </c>
      <c r="C494">
        <f>INDEX(resultados!$A$2:$ZZ$1389, 488, MATCH($B$3, resultados!$A$1:$ZZ$1, 0))</f>
        <v/>
      </c>
    </row>
    <row r="495">
      <c r="A495">
        <f>INDEX(resultados!$A$2:$ZZ$1389, 489, MATCH($B$1, resultados!$A$1:$ZZ$1, 0))</f>
        <v/>
      </c>
      <c r="B495">
        <f>INDEX(resultados!$A$2:$ZZ$1389, 489, MATCH($B$2, resultados!$A$1:$ZZ$1, 0))</f>
        <v/>
      </c>
      <c r="C495">
        <f>INDEX(resultados!$A$2:$ZZ$1389, 489, MATCH($B$3, resultados!$A$1:$ZZ$1, 0))</f>
        <v/>
      </c>
    </row>
    <row r="496">
      <c r="A496">
        <f>INDEX(resultados!$A$2:$ZZ$1389, 490, MATCH($B$1, resultados!$A$1:$ZZ$1, 0))</f>
        <v/>
      </c>
      <c r="B496">
        <f>INDEX(resultados!$A$2:$ZZ$1389, 490, MATCH($B$2, resultados!$A$1:$ZZ$1, 0))</f>
        <v/>
      </c>
      <c r="C496">
        <f>INDEX(resultados!$A$2:$ZZ$1389, 490, MATCH($B$3, resultados!$A$1:$ZZ$1, 0))</f>
        <v/>
      </c>
    </row>
    <row r="497">
      <c r="A497">
        <f>INDEX(resultados!$A$2:$ZZ$1389, 491, MATCH($B$1, resultados!$A$1:$ZZ$1, 0))</f>
        <v/>
      </c>
      <c r="B497">
        <f>INDEX(resultados!$A$2:$ZZ$1389, 491, MATCH($B$2, resultados!$A$1:$ZZ$1, 0))</f>
        <v/>
      </c>
      <c r="C497">
        <f>INDEX(resultados!$A$2:$ZZ$1389, 491, MATCH($B$3, resultados!$A$1:$ZZ$1, 0))</f>
        <v/>
      </c>
    </row>
    <row r="498">
      <c r="A498">
        <f>INDEX(resultados!$A$2:$ZZ$1389, 492, MATCH($B$1, resultados!$A$1:$ZZ$1, 0))</f>
        <v/>
      </c>
      <c r="B498">
        <f>INDEX(resultados!$A$2:$ZZ$1389, 492, MATCH($B$2, resultados!$A$1:$ZZ$1, 0))</f>
        <v/>
      </c>
      <c r="C498">
        <f>INDEX(resultados!$A$2:$ZZ$1389, 492, MATCH($B$3, resultados!$A$1:$ZZ$1, 0))</f>
        <v/>
      </c>
    </row>
    <row r="499">
      <c r="A499">
        <f>INDEX(resultados!$A$2:$ZZ$1389, 493, MATCH($B$1, resultados!$A$1:$ZZ$1, 0))</f>
        <v/>
      </c>
      <c r="B499">
        <f>INDEX(resultados!$A$2:$ZZ$1389, 493, MATCH($B$2, resultados!$A$1:$ZZ$1, 0))</f>
        <v/>
      </c>
      <c r="C499">
        <f>INDEX(resultados!$A$2:$ZZ$1389, 493, MATCH($B$3, resultados!$A$1:$ZZ$1, 0))</f>
        <v/>
      </c>
    </row>
    <row r="500">
      <c r="A500">
        <f>INDEX(resultados!$A$2:$ZZ$1389, 494, MATCH($B$1, resultados!$A$1:$ZZ$1, 0))</f>
        <v/>
      </c>
      <c r="B500">
        <f>INDEX(resultados!$A$2:$ZZ$1389, 494, MATCH($B$2, resultados!$A$1:$ZZ$1, 0))</f>
        <v/>
      </c>
      <c r="C500">
        <f>INDEX(resultados!$A$2:$ZZ$1389, 494, MATCH($B$3, resultados!$A$1:$ZZ$1, 0))</f>
        <v/>
      </c>
    </row>
    <row r="501">
      <c r="A501">
        <f>INDEX(resultados!$A$2:$ZZ$1389, 495, MATCH($B$1, resultados!$A$1:$ZZ$1, 0))</f>
        <v/>
      </c>
      <c r="B501">
        <f>INDEX(resultados!$A$2:$ZZ$1389, 495, MATCH($B$2, resultados!$A$1:$ZZ$1, 0))</f>
        <v/>
      </c>
      <c r="C501">
        <f>INDEX(resultados!$A$2:$ZZ$1389, 495, MATCH($B$3, resultados!$A$1:$ZZ$1, 0))</f>
        <v/>
      </c>
    </row>
    <row r="502">
      <c r="A502">
        <f>INDEX(resultados!$A$2:$ZZ$1389, 496, MATCH($B$1, resultados!$A$1:$ZZ$1, 0))</f>
        <v/>
      </c>
      <c r="B502">
        <f>INDEX(resultados!$A$2:$ZZ$1389, 496, MATCH($B$2, resultados!$A$1:$ZZ$1, 0))</f>
        <v/>
      </c>
      <c r="C502">
        <f>INDEX(resultados!$A$2:$ZZ$1389, 496, MATCH($B$3, resultados!$A$1:$ZZ$1, 0))</f>
        <v/>
      </c>
    </row>
    <row r="503">
      <c r="A503">
        <f>INDEX(resultados!$A$2:$ZZ$1389, 497, MATCH($B$1, resultados!$A$1:$ZZ$1, 0))</f>
        <v/>
      </c>
      <c r="B503">
        <f>INDEX(resultados!$A$2:$ZZ$1389, 497, MATCH($B$2, resultados!$A$1:$ZZ$1, 0))</f>
        <v/>
      </c>
      <c r="C503">
        <f>INDEX(resultados!$A$2:$ZZ$1389, 497, MATCH($B$3, resultados!$A$1:$ZZ$1, 0))</f>
        <v/>
      </c>
    </row>
    <row r="504">
      <c r="A504">
        <f>INDEX(resultados!$A$2:$ZZ$1389, 498, MATCH($B$1, resultados!$A$1:$ZZ$1, 0))</f>
        <v/>
      </c>
      <c r="B504">
        <f>INDEX(resultados!$A$2:$ZZ$1389, 498, MATCH($B$2, resultados!$A$1:$ZZ$1, 0))</f>
        <v/>
      </c>
      <c r="C504">
        <f>INDEX(resultados!$A$2:$ZZ$1389, 498, MATCH($B$3, resultados!$A$1:$ZZ$1, 0))</f>
        <v/>
      </c>
    </row>
    <row r="505">
      <c r="A505">
        <f>INDEX(resultados!$A$2:$ZZ$1389, 499, MATCH($B$1, resultados!$A$1:$ZZ$1, 0))</f>
        <v/>
      </c>
      <c r="B505">
        <f>INDEX(resultados!$A$2:$ZZ$1389, 499, MATCH($B$2, resultados!$A$1:$ZZ$1, 0))</f>
        <v/>
      </c>
      <c r="C505">
        <f>INDEX(resultados!$A$2:$ZZ$1389, 499, MATCH($B$3, resultados!$A$1:$ZZ$1, 0))</f>
        <v/>
      </c>
    </row>
    <row r="506">
      <c r="A506">
        <f>INDEX(resultados!$A$2:$ZZ$1389, 500, MATCH($B$1, resultados!$A$1:$ZZ$1, 0))</f>
        <v/>
      </c>
      <c r="B506">
        <f>INDEX(resultados!$A$2:$ZZ$1389, 500, MATCH($B$2, resultados!$A$1:$ZZ$1, 0))</f>
        <v/>
      </c>
      <c r="C506">
        <f>INDEX(resultados!$A$2:$ZZ$1389, 500, MATCH($B$3, resultados!$A$1:$ZZ$1, 0))</f>
        <v/>
      </c>
    </row>
    <row r="507">
      <c r="A507">
        <f>INDEX(resultados!$A$2:$ZZ$1389, 501, MATCH($B$1, resultados!$A$1:$ZZ$1, 0))</f>
        <v/>
      </c>
      <c r="B507">
        <f>INDEX(resultados!$A$2:$ZZ$1389, 501, MATCH($B$2, resultados!$A$1:$ZZ$1, 0))</f>
        <v/>
      </c>
      <c r="C507">
        <f>INDEX(resultados!$A$2:$ZZ$1389, 501, MATCH($B$3, resultados!$A$1:$ZZ$1, 0))</f>
        <v/>
      </c>
    </row>
    <row r="508">
      <c r="A508">
        <f>INDEX(resultados!$A$2:$ZZ$1389, 502, MATCH($B$1, resultados!$A$1:$ZZ$1, 0))</f>
        <v/>
      </c>
      <c r="B508">
        <f>INDEX(resultados!$A$2:$ZZ$1389, 502, MATCH($B$2, resultados!$A$1:$ZZ$1, 0))</f>
        <v/>
      </c>
      <c r="C508">
        <f>INDEX(resultados!$A$2:$ZZ$1389, 502, MATCH($B$3, resultados!$A$1:$ZZ$1, 0))</f>
        <v/>
      </c>
    </row>
    <row r="509">
      <c r="A509">
        <f>INDEX(resultados!$A$2:$ZZ$1389, 503, MATCH($B$1, resultados!$A$1:$ZZ$1, 0))</f>
        <v/>
      </c>
      <c r="B509">
        <f>INDEX(resultados!$A$2:$ZZ$1389, 503, MATCH($B$2, resultados!$A$1:$ZZ$1, 0))</f>
        <v/>
      </c>
      <c r="C509">
        <f>INDEX(resultados!$A$2:$ZZ$1389, 503, MATCH($B$3, resultados!$A$1:$ZZ$1, 0))</f>
        <v/>
      </c>
    </row>
    <row r="510">
      <c r="A510">
        <f>INDEX(resultados!$A$2:$ZZ$1389, 504, MATCH($B$1, resultados!$A$1:$ZZ$1, 0))</f>
        <v/>
      </c>
      <c r="B510">
        <f>INDEX(resultados!$A$2:$ZZ$1389, 504, MATCH($B$2, resultados!$A$1:$ZZ$1, 0))</f>
        <v/>
      </c>
      <c r="C510">
        <f>INDEX(resultados!$A$2:$ZZ$1389, 504, MATCH($B$3, resultados!$A$1:$ZZ$1, 0))</f>
        <v/>
      </c>
    </row>
    <row r="511">
      <c r="A511">
        <f>INDEX(resultados!$A$2:$ZZ$1389, 505, MATCH($B$1, resultados!$A$1:$ZZ$1, 0))</f>
        <v/>
      </c>
      <c r="B511">
        <f>INDEX(resultados!$A$2:$ZZ$1389, 505, MATCH($B$2, resultados!$A$1:$ZZ$1, 0))</f>
        <v/>
      </c>
      <c r="C511">
        <f>INDEX(resultados!$A$2:$ZZ$1389, 505, MATCH($B$3, resultados!$A$1:$ZZ$1, 0))</f>
        <v/>
      </c>
    </row>
    <row r="512">
      <c r="A512">
        <f>INDEX(resultados!$A$2:$ZZ$1389, 506, MATCH($B$1, resultados!$A$1:$ZZ$1, 0))</f>
        <v/>
      </c>
      <c r="B512">
        <f>INDEX(resultados!$A$2:$ZZ$1389, 506, MATCH($B$2, resultados!$A$1:$ZZ$1, 0))</f>
        <v/>
      </c>
      <c r="C512">
        <f>INDEX(resultados!$A$2:$ZZ$1389, 506, MATCH($B$3, resultados!$A$1:$ZZ$1, 0))</f>
        <v/>
      </c>
    </row>
    <row r="513">
      <c r="A513">
        <f>INDEX(resultados!$A$2:$ZZ$1389, 507, MATCH($B$1, resultados!$A$1:$ZZ$1, 0))</f>
        <v/>
      </c>
      <c r="B513">
        <f>INDEX(resultados!$A$2:$ZZ$1389, 507, MATCH($B$2, resultados!$A$1:$ZZ$1, 0))</f>
        <v/>
      </c>
      <c r="C513">
        <f>INDEX(resultados!$A$2:$ZZ$1389, 507, MATCH($B$3, resultados!$A$1:$ZZ$1, 0))</f>
        <v/>
      </c>
    </row>
    <row r="514">
      <c r="A514">
        <f>INDEX(resultados!$A$2:$ZZ$1389, 508, MATCH($B$1, resultados!$A$1:$ZZ$1, 0))</f>
        <v/>
      </c>
      <c r="B514">
        <f>INDEX(resultados!$A$2:$ZZ$1389, 508, MATCH($B$2, resultados!$A$1:$ZZ$1, 0))</f>
        <v/>
      </c>
      <c r="C514">
        <f>INDEX(resultados!$A$2:$ZZ$1389, 508, MATCH($B$3, resultados!$A$1:$ZZ$1, 0))</f>
        <v/>
      </c>
    </row>
    <row r="515">
      <c r="A515">
        <f>INDEX(resultados!$A$2:$ZZ$1389, 509, MATCH($B$1, resultados!$A$1:$ZZ$1, 0))</f>
        <v/>
      </c>
      <c r="B515">
        <f>INDEX(resultados!$A$2:$ZZ$1389, 509, MATCH($B$2, resultados!$A$1:$ZZ$1, 0))</f>
        <v/>
      </c>
      <c r="C515">
        <f>INDEX(resultados!$A$2:$ZZ$1389, 509, MATCH($B$3, resultados!$A$1:$ZZ$1, 0))</f>
        <v/>
      </c>
    </row>
    <row r="516">
      <c r="A516">
        <f>INDEX(resultados!$A$2:$ZZ$1389, 510, MATCH($B$1, resultados!$A$1:$ZZ$1, 0))</f>
        <v/>
      </c>
      <c r="B516">
        <f>INDEX(resultados!$A$2:$ZZ$1389, 510, MATCH($B$2, resultados!$A$1:$ZZ$1, 0))</f>
        <v/>
      </c>
      <c r="C516">
        <f>INDEX(resultados!$A$2:$ZZ$1389, 510, MATCH($B$3, resultados!$A$1:$ZZ$1, 0))</f>
        <v/>
      </c>
    </row>
    <row r="517">
      <c r="A517">
        <f>INDEX(resultados!$A$2:$ZZ$1389, 511, MATCH($B$1, resultados!$A$1:$ZZ$1, 0))</f>
        <v/>
      </c>
      <c r="B517">
        <f>INDEX(resultados!$A$2:$ZZ$1389, 511, MATCH($B$2, resultados!$A$1:$ZZ$1, 0))</f>
        <v/>
      </c>
      <c r="C517">
        <f>INDEX(resultados!$A$2:$ZZ$1389, 511, MATCH($B$3, resultados!$A$1:$ZZ$1, 0))</f>
        <v/>
      </c>
    </row>
    <row r="518">
      <c r="A518">
        <f>INDEX(resultados!$A$2:$ZZ$1389, 512, MATCH($B$1, resultados!$A$1:$ZZ$1, 0))</f>
        <v/>
      </c>
      <c r="B518">
        <f>INDEX(resultados!$A$2:$ZZ$1389, 512, MATCH($B$2, resultados!$A$1:$ZZ$1, 0))</f>
        <v/>
      </c>
      <c r="C518">
        <f>INDEX(resultados!$A$2:$ZZ$1389, 512, MATCH($B$3, resultados!$A$1:$ZZ$1, 0))</f>
        <v/>
      </c>
    </row>
    <row r="519">
      <c r="A519">
        <f>INDEX(resultados!$A$2:$ZZ$1389, 513, MATCH($B$1, resultados!$A$1:$ZZ$1, 0))</f>
        <v/>
      </c>
      <c r="B519">
        <f>INDEX(resultados!$A$2:$ZZ$1389, 513, MATCH($B$2, resultados!$A$1:$ZZ$1, 0))</f>
        <v/>
      </c>
      <c r="C519">
        <f>INDEX(resultados!$A$2:$ZZ$1389, 513, MATCH($B$3, resultados!$A$1:$ZZ$1, 0))</f>
        <v/>
      </c>
    </row>
    <row r="520">
      <c r="A520">
        <f>INDEX(resultados!$A$2:$ZZ$1389, 514, MATCH($B$1, resultados!$A$1:$ZZ$1, 0))</f>
        <v/>
      </c>
      <c r="B520">
        <f>INDEX(resultados!$A$2:$ZZ$1389, 514, MATCH($B$2, resultados!$A$1:$ZZ$1, 0))</f>
        <v/>
      </c>
      <c r="C520">
        <f>INDEX(resultados!$A$2:$ZZ$1389, 514, MATCH($B$3, resultados!$A$1:$ZZ$1, 0))</f>
        <v/>
      </c>
    </row>
    <row r="521">
      <c r="A521">
        <f>INDEX(resultados!$A$2:$ZZ$1389, 515, MATCH($B$1, resultados!$A$1:$ZZ$1, 0))</f>
        <v/>
      </c>
      <c r="B521">
        <f>INDEX(resultados!$A$2:$ZZ$1389, 515, MATCH($B$2, resultados!$A$1:$ZZ$1, 0))</f>
        <v/>
      </c>
      <c r="C521">
        <f>INDEX(resultados!$A$2:$ZZ$1389, 515, MATCH($B$3, resultados!$A$1:$ZZ$1, 0))</f>
        <v/>
      </c>
    </row>
    <row r="522">
      <c r="A522">
        <f>INDEX(resultados!$A$2:$ZZ$1389, 516, MATCH($B$1, resultados!$A$1:$ZZ$1, 0))</f>
        <v/>
      </c>
      <c r="B522">
        <f>INDEX(resultados!$A$2:$ZZ$1389, 516, MATCH($B$2, resultados!$A$1:$ZZ$1, 0))</f>
        <v/>
      </c>
      <c r="C522">
        <f>INDEX(resultados!$A$2:$ZZ$1389, 516, MATCH($B$3, resultados!$A$1:$ZZ$1, 0))</f>
        <v/>
      </c>
    </row>
    <row r="523">
      <c r="A523">
        <f>INDEX(resultados!$A$2:$ZZ$1389, 517, MATCH($B$1, resultados!$A$1:$ZZ$1, 0))</f>
        <v/>
      </c>
      <c r="B523">
        <f>INDEX(resultados!$A$2:$ZZ$1389, 517, MATCH($B$2, resultados!$A$1:$ZZ$1, 0))</f>
        <v/>
      </c>
      <c r="C523">
        <f>INDEX(resultados!$A$2:$ZZ$1389, 517, MATCH($B$3, resultados!$A$1:$ZZ$1, 0))</f>
        <v/>
      </c>
    </row>
    <row r="524">
      <c r="A524">
        <f>INDEX(resultados!$A$2:$ZZ$1389, 518, MATCH($B$1, resultados!$A$1:$ZZ$1, 0))</f>
        <v/>
      </c>
      <c r="B524">
        <f>INDEX(resultados!$A$2:$ZZ$1389, 518, MATCH($B$2, resultados!$A$1:$ZZ$1, 0))</f>
        <v/>
      </c>
      <c r="C524">
        <f>INDEX(resultados!$A$2:$ZZ$1389, 518, MATCH($B$3, resultados!$A$1:$ZZ$1, 0))</f>
        <v/>
      </c>
    </row>
    <row r="525">
      <c r="A525">
        <f>INDEX(resultados!$A$2:$ZZ$1389, 519, MATCH($B$1, resultados!$A$1:$ZZ$1, 0))</f>
        <v/>
      </c>
      <c r="B525">
        <f>INDEX(resultados!$A$2:$ZZ$1389, 519, MATCH($B$2, resultados!$A$1:$ZZ$1, 0))</f>
        <v/>
      </c>
      <c r="C525">
        <f>INDEX(resultados!$A$2:$ZZ$1389, 519, MATCH($B$3, resultados!$A$1:$ZZ$1, 0))</f>
        <v/>
      </c>
    </row>
    <row r="526">
      <c r="A526">
        <f>INDEX(resultados!$A$2:$ZZ$1389, 520, MATCH($B$1, resultados!$A$1:$ZZ$1, 0))</f>
        <v/>
      </c>
      <c r="B526">
        <f>INDEX(resultados!$A$2:$ZZ$1389, 520, MATCH($B$2, resultados!$A$1:$ZZ$1, 0))</f>
        <v/>
      </c>
      <c r="C526">
        <f>INDEX(resultados!$A$2:$ZZ$1389, 520, MATCH($B$3, resultados!$A$1:$ZZ$1, 0))</f>
        <v/>
      </c>
    </row>
    <row r="527">
      <c r="A527">
        <f>INDEX(resultados!$A$2:$ZZ$1389, 521, MATCH($B$1, resultados!$A$1:$ZZ$1, 0))</f>
        <v/>
      </c>
      <c r="B527">
        <f>INDEX(resultados!$A$2:$ZZ$1389, 521, MATCH($B$2, resultados!$A$1:$ZZ$1, 0))</f>
        <v/>
      </c>
      <c r="C527">
        <f>INDEX(resultados!$A$2:$ZZ$1389, 521, MATCH($B$3, resultados!$A$1:$ZZ$1, 0))</f>
        <v/>
      </c>
    </row>
    <row r="528">
      <c r="A528">
        <f>INDEX(resultados!$A$2:$ZZ$1389, 522, MATCH($B$1, resultados!$A$1:$ZZ$1, 0))</f>
        <v/>
      </c>
      <c r="B528">
        <f>INDEX(resultados!$A$2:$ZZ$1389, 522, MATCH($B$2, resultados!$A$1:$ZZ$1, 0))</f>
        <v/>
      </c>
      <c r="C528">
        <f>INDEX(resultados!$A$2:$ZZ$1389, 522, MATCH($B$3, resultados!$A$1:$ZZ$1, 0))</f>
        <v/>
      </c>
    </row>
    <row r="529">
      <c r="A529">
        <f>INDEX(resultados!$A$2:$ZZ$1389, 523, MATCH($B$1, resultados!$A$1:$ZZ$1, 0))</f>
        <v/>
      </c>
      <c r="B529">
        <f>INDEX(resultados!$A$2:$ZZ$1389, 523, MATCH($B$2, resultados!$A$1:$ZZ$1, 0))</f>
        <v/>
      </c>
      <c r="C529">
        <f>INDEX(resultados!$A$2:$ZZ$1389, 523, MATCH($B$3, resultados!$A$1:$ZZ$1, 0))</f>
        <v/>
      </c>
    </row>
    <row r="530">
      <c r="A530">
        <f>INDEX(resultados!$A$2:$ZZ$1389, 524, MATCH($B$1, resultados!$A$1:$ZZ$1, 0))</f>
        <v/>
      </c>
      <c r="B530">
        <f>INDEX(resultados!$A$2:$ZZ$1389, 524, MATCH($B$2, resultados!$A$1:$ZZ$1, 0))</f>
        <v/>
      </c>
      <c r="C530">
        <f>INDEX(resultados!$A$2:$ZZ$1389, 524, MATCH($B$3, resultados!$A$1:$ZZ$1, 0))</f>
        <v/>
      </c>
    </row>
    <row r="531">
      <c r="A531">
        <f>INDEX(resultados!$A$2:$ZZ$1389, 525, MATCH($B$1, resultados!$A$1:$ZZ$1, 0))</f>
        <v/>
      </c>
      <c r="B531">
        <f>INDEX(resultados!$A$2:$ZZ$1389, 525, MATCH($B$2, resultados!$A$1:$ZZ$1, 0))</f>
        <v/>
      </c>
      <c r="C531">
        <f>INDEX(resultados!$A$2:$ZZ$1389, 525, MATCH($B$3, resultados!$A$1:$ZZ$1, 0))</f>
        <v/>
      </c>
    </row>
    <row r="532">
      <c r="A532">
        <f>INDEX(resultados!$A$2:$ZZ$1389, 526, MATCH($B$1, resultados!$A$1:$ZZ$1, 0))</f>
        <v/>
      </c>
      <c r="B532">
        <f>INDEX(resultados!$A$2:$ZZ$1389, 526, MATCH($B$2, resultados!$A$1:$ZZ$1, 0))</f>
        <v/>
      </c>
      <c r="C532">
        <f>INDEX(resultados!$A$2:$ZZ$1389, 526, MATCH($B$3, resultados!$A$1:$ZZ$1, 0))</f>
        <v/>
      </c>
    </row>
    <row r="533">
      <c r="A533">
        <f>INDEX(resultados!$A$2:$ZZ$1389, 527, MATCH($B$1, resultados!$A$1:$ZZ$1, 0))</f>
        <v/>
      </c>
      <c r="B533">
        <f>INDEX(resultados!$A$2:$ZZ$1389, 527, MATCH($B$2, resultados!$A$1:$ZZ$1, 0))</f>
        <v/>
      </c>
      <c r="C533">
        <f>INDEX(resultados!$A$2:$ZZ$1389, 527, MATCH($B$3, resultados!$A$1:$ZZ$1, 0))</f>
        <v/>
      </c>
    </row>
    <row r="534">
      <c r="A534">
        <f>INDEX(resultados!$A$2:$ZZ$1389, 528, MATCH($B$1, resultados!$A$1:$ZZ$1, 0))</f>
        <v/>
      </c>
      <c r="B534">
        <f>INDEX(resultados!$A$2:$ZZ$1389, 528, MATCH($B$2, resultados!$A$1:$ZZ$1, 0))</f>
        <v/>
      </c>
      <c r="C534">
        <f>INDEX(resultados!$A$2:$ZZ$1389, 528, MATCH($B$3, resultados!$A$1:$ZZ$1, 0))</f>
        <v/>
      </c>
    </row>
    <row r="535">
      <c r="A535">
        <f>INDEX(resultados!$A$2:$ZZ$1389, 529, MATCH($B$1, resultados!$A$1:$ZZ$1, 0))</f>
        <v/>
      </c>
      <c r="B535">
        <f>INDEX(resultados!$A$2:$ZZ$1389, 529, MATCH($B$2, resultados!$A$1:$ZZ$1, 0))</f>
        <v/>
      </c>
      <c r="C535">
        <f>INDEX(resultados!$A$2:$ZZ$1389, 529, MATCH($B$3, resultados!$A$1:$ZZ$1, 0))</f>
        <v/>
      </c>
    </row>
    <row r="536">
      <c r="A536">
        <f>INDEX(resultados!$A$2:$ZZ$1389, 530, MATCH($B$1, resultados!$A$1:$ZZ$1, 0))</f>
        <v/>
      </c>
      <c r="B536">
        <f>INDEX(resultados!$A$2:$ZZ$1389, 530, MATCH($B$2, resultados!$A$1:$ZZ$1, 0))</f>
        <v/>
      </c>
      <c r="C536">
        <f>INDEX(resultados!$A$2:$ZZ$1389, 530, MATCH($B$3, resultados!$A$1:$ZZ$1, 0))</f>
        <v/>
      </c>
    </row>
    <row r="537">
      <c r="A537">
        <f>INDEX(resultados!$A$2:$ZZ$1389, 531, MATCH($B$1, resultados!$A$1:$ZZ$1, 0))</f>
        <v/>
      </c>
      <c r="B537">
        <f>INDEX(resultados!$A$2:$ZZ$1389, 531, MATCH($B$2, resultados!$A$1:$ZZ$1, 0))</f>
        <v/>
      </c>
      <c r="C537">
        <f>INDEX(resultados!$A$2:$ZZ$1389, 531, MATCH($B$3, resultados!$A$1:$ZZ$1, 0))</f>
        <v/>
      </c>
    </row>
    <row r="538">
      <c r="A538">
        <f>INDEX(resultados!$A$2:$ZZ$1389, 532, MATCH($B$1, resultados!$A$1:$ZZ$1, 0))</f>
        <v/>
      </c>
      <c r="B538">
        <f>INDEX(resultados!$A$2:$ZZ$1389, 532, MATCH($B$2, resultados!$A$1:$ZZ$1, 0))</f>
        <v/>
      </c>
      <c r="C538">
        <f>INDEX(resultados!$A$2:$ZZ$1389, 532, MATCH($B$3, resultados!$A$1:$ZZ$1, 0))</f>
        <v/>
      </c>
    </row>
    <row r="539">
      <c r="A539">
        <f>INDEX(resultados!$A$2:$ZZ$1389, 533, MATCH($B$1, resultados!$A$1:$ZZ$1, 0))</f>
        <v/>
      </c>
      <c r="B539">
        <f>INDEX(resultados!$A$2:$ZZ$1389, 533, MATCH($B$2, resultados!$A$1:$ZZ$1, 0))</f>
        <v/>
      </c>
      <c r="C539">
        <f>INDEX(resultados!$A$2:$ZZ$1389, 533, MATCH($B$3, resultados!$A$1:$ZZ$1, 0))</f>
        <v/>
      </c>
    </row>
    <row r="540">
      <c r="A540">
        <f>INDEX(resultados!$A$2:$ZZ$1389, 534, MATCH($B$1, resultados!$A$1:$ZZ$1, 0))</f>
        <v/>
      </c>
      <c r="B540">
        <f>INDEX(resultados!$A$2:$ZZ$1389, 534, MATCH($B$2, resultados!$A$1:$ZZ$1, 0))</f>
        <v/>
      </c>
      <c r="C540">
        <f>INDEX(resultados!$A$2:$ZZ$1389, 534, MATCH($B$3, resultados!$A$1:$ZZ$1, 0))</f>
        <v/>
      </c>
    </row>
    <row r="541">
      <c r="A541">
        <f>INDEX(resultados!$A$2:$ZZ$1389, 535, MATCH($B$1, resultados!$A$1:$ZZ$1, 0))</f>
        <v/>
      </c>
      <c r="B541">
        <f>INDEX(resultados!$A$2:$ZZ$1389, 535, MATCH($B$2, resultados!$A$1:$ZZ$1, 0))</f>
        <v/>
      </c>
      <c r="C541">
        <f>INDEX(resultados!$A$2:$ZZ$1389, 535, MATCH($B$3, resultados!$A$1:$ZZ$1, 0))</f>
        <v/>
      </c>
    </row>
    <row r="542">
      <c r="A542">
        <f>INDEX(resultados!$A$2:$ZZ$1389, 536, MATCH($B$1, resultados!$A$1:$ZZ$1, 0))</f>
        <v/>
      </c>
      <c r="B542">
        <f>INDEX(resultados!$A$2:$ZZ$1389, 536, MATCH($B$2, resultados!$A$1:$ZZ$1, 0))</f>
        <v/>
      </c>
      <c r="C542">
        <f>INDEX(resultados!$A$2:$ZZ$1389, 536, MATCH($B$3, resultados!$A$1:$ZZ$1, 0))</f>
        <v/>
      </c>
    </row>
    <row r="543">
      <c r="A543">
        <f>INDEX(resultados!$A$2:$ZZ$1389, 537, MATCH($B$1, resultados!$A$1:$ZZ$1, 0))</f>
        <v/>
      </c>
      <c r="B543">
        <f>INDEX(resultados!$A$2:$ZZ$1389, 537, MATCH($B$2, resultados!$A$1:$ZZ$1, 0))</f>
        <v/>
      </c>
      <c r="C543">
        <f>INDEX(resultados!$A$2:$ZZ$1389, 537, MATCH($B$3, resultados!$A$1:$ZZ$1, 0))</f>
        <v/>
      </c>
    </row>
    <row r="544">
      <c r="A544">
        <f>INDEX(resultados!$A$2:$ZZ$1389, 538, MATCH($B$1, resultados!$A$1:$ZZ$1, 0))</f>
        <v/>
      </c>
      <c r="B544">
        <f>INDEX(resultados!$A$2:$ZZ$1389, 538, MATCH($B$2, resultados!$A$1:$ZZ$1, 0))</f>
        <v/>
      </c>
      <c r="C544">
        <f>INDEX(resultados!$A$2:$ZZ$1389, 538, MATCH($B$3, resultados!$A$1:$ZZ$1, 0))</f>
        <v/>
      </c>
    </row>
    <row r="545">
      <c r="A545">
        <f>INDEX(resultados!$A$2:$ZZ$1389, 539, MATCH($B$1, resultados!$A$1:$ZZ$1, 0))</f>
        <v/>
      </c>
      <c r="B545">
        <f>INDEX(resultados!$A$2:$ZZ$1389, 539, MATCH($B$2, resultados!$A$1:$ZZ$1, 0))</f>
        <v/>
      </c>
      <c r="C545">
        <f>INDEX(resultados!$A$2:$ZZ$1389, 539, MATCH($B$3, resultados!$A$1:$ZZ$1, 0))</f>
        <v/>
      </c>
    </row>
    <row r="546">
      <c r="A546">
        <f>INDEX(resultados!$A$2:$ZZ$1389, 540, MATCH($B$1, resultados!$A$1:$ZZ$1, 0))</f>
        <v/>
      </c>
      <c r="B546">
        <f>INDEX(resultados!$A$2:$ZZ$1389, 540, MATCH($B$2, resultados!$A$1:$ZZ$1, 0))</f>
        <v/>
      </c>
      <c r="C546">
        <f>INDEX(resultados!$A$2:$ZZ$1389, 540, MATCH($B$3, resultados!$A$1:$ZZ$1, 0))</f>
        <v/>
      </c>
    </row>
    <row r="547">
      <c r="A547">
        <f>INDEX(resultados!$A$2:$ZZ$1389, 541, MATCH($B$1, resultados!$A$1:$ZZ$1, 0))</f>
        <v/>
      </c>
      <c r="B547">
        <f>INDEX(resultados!$A$2:$ZZ$1389, 541, MATCH($B$2, resultados!$A$1:$ZZ$1, 0))</f>
        <v/>
      </c>
      <c r="C547">
        <f>INDEX(resultados!$A$2:$ZZ$1389, 541, MATCH($B$3, resultados!$A$1:$ZZ$1, 0))</f>
        <v/>
      </c>
    </row>
    <row r="548">
      <c r="A548">
        <f>INDEX(resultados!$A$2:$ZZ$1389, 542, MATCH($B$1, resultados!$A$1:$ZZ$1, 0))</f>
        <v/>
      </c>
      <c r="B548">
        <f>INDEX(resultados!$A$2:$ZZ$1389, 542, MATCH($B$2, resultados!$A$1:$ZZ$1, 0))</f>
        <v/>
      </c>
      <c r="C548">
        <f>INDEX(resultados!$A$2:$ZZ$1389, 542, MATCH($B$3, resultados!$A$1:$ZZ$1, 0))</f>
        <v/>
      </c>
    </row>
    <row r="549">
      <c r="A549">
        <f>INDEX(resultados!$A$2:$ZZ$1389, 543, MATCH($B$1, resultados!$A$1:$ZZ$1, 0))</f>
        <v/>
      </c>
      <c r="B549">
        <f>INDEX(resultados!$A$2:$ZZ$1389, 543, MATCH($B$2, resultados!$A$1:$ZZ$1, 0))</f>
        <v/>
      </c>
      <c r="C549">
        <f>INDEX(resultados!$A$2:$ZZ$1389, 543, MATCH($B$3, resultados!$A$1:$ZZ$1, 0))</f>
        <v/>
      </c>
    </row>
    <row r="550">
      <c r="A550">
        <f>INDEX(resultados!$A$2:$ZZ$1389, 544, MATCH($B$1, resultados!$A$1:$ZZ$1, 0))</f>
        <v/>
      </c>
      <c r="B550">
        <f>INDEX(resultados!$A$2:$ZZ$1389, 544, MATCH($B$2, resultados!$A$1:$ZZ$1, 0))</f>
        <v/>
      </c>
      <c r="C550">
        <f>INDEX(resultados!$A$2:$ZZ$1389, 544, MATCH($B$3, resultados!$A$1:$ZZ$1, 0))</f>
        <v/>
      </c>
    </row>
    <row r="551">
      <c r="A551">
        <f>INDEX(resultados!$A$2:$ZZ$1389, 545, MATCH($B$1, resultados!$A$1:$ZZ$1, 0))</f>
        <v/>
      </c>
      <c r="B551">
        <f>INDEX(resultados!$A$2:$ZZ$1389, 545, MATCH($B$2, resultados!$A$1:$ZZ$1, 0))</f>
        <v/>
      </c>
      <c r="C551">
        <f>INDEX(resultados!$A$2:$ZZ$1389, 545, MATCH($B$3, resultados!$A$1:$ZZ$1, 0))</f>
        <v/>
      </c>
    </row>
    <row r="552">
      <c r="A552">
        <f>INDEX(resultados!$A$2:$ZZ$1389, 546, MATCH($B$1, resultados!$A$1:$ZZ$1, 0))</f>
        <v/>
      </c>
      <c r="B552">
        <f>INDEX(resultados!$A$2:$ZZ$1389, 546, MATCH($B$2, resultados!$A$1:$ZZ$1, 0))</f>
        <v/>
      </c>
      <c r="C552">
        <f>INDEX(resultados!$A$2:$ZZ$1389, 546, MATCH($B$3, resultados!$A$1:$ZZ$1, 0))</f>
        <v/>
      </c>
    </row>
    <row r="553">
      <c r="A553">
        <f>INDEX(resultados!$A$2:$ZZ$1389, 547, MATCH($B$1, resultados!$A$1:$ZZ$1, 0))</f>
        <v/>
      </c>
      <c r="B553">
        <f>INDEX(resultados!$A$2:$ZZ$1389, 547, MATCH($B$2, resultados!$A$1:$ZZ$1, 0))</f>
        <v/>
      </c>
      <c r="C553">
        <f>INDEX(resultados!$A$2:$ZZ$1389, 547, MATCH($B$3, resultados!$A$1:$ZZ$1, 0))</f>
        <v/>
      </c>
    </row>
    <row r="554">
      <c r="A554">
        <f>INDEX(resultados!$A$2:$ZZ$1389, 548, MATCH($B$1, resultados!$A$1:$ZZ$1, 0))</f>
        <v/>
      </c>
      <c r="B554">
        <f>INDEX(resultados!$A$2:$ZZ$1389, 548, MATCH($B$2, resultados!$A$1:$ZZ$1, 0))</f>
        <v/>
      </c>
      <c r="C554">
        <f>INDEX(resultados!$A$2:$ZZ$1389, 548, MATCH($B$3, resultados!$A$1:$ZZ$1, 0))</f>
        <v/>
      </c>
    </row>
    <row r="555">
      <c r="A555">
        <f>INDEX(resultados!$A$2:$ZZ$1389, 549, MATCH($B$1, resultados!$A$1:$ZZ$1, 0))</f>
        <v/>
      </c>
      <c r="B555">
        <f>INDEX(resultados!$A$2:$ZZ$1389, 549, MATCH($B$2, resultados!$A$1:$ZZ$1, 0))</f>
        <v/>
      </c>
      <c r="C555">
        <f>INDEX(resultados!$A$2:$ZZ$1389, 549, MATCH($B$3, resultados!$A$1:$ZZ$1, 0))</f>
        <v/>
      </c>
    </row>
    <row r="556">
      <c r="A556">
        <f>INDEX(resultados!$A$2:$ZZ$1389, 550, MATCH($B$1, resultados!$A$1:$ZZ$1, 0))</f>
        <v/>
      </c>
      <c r="B556">
        <f>INDEX(resultados!$A$2:$ZZ$1389, 550, MATCH($B$2, resultados!$A$1:$ZZ$1, 0))</f>
        <v/>
      </c>
      <c r="C556">
        <f>INDEX(resultados!$A$2:$ZZ$1389, 550, MATCH($B$3, resultados!$A$1:$ZZ$1, 0))</f>
        <v/>
      </c>
    </row>
    <row r="557">
      <c r="A557">
        <f>INDEX(resultados!$A$2:$ZZ$1389, 551, MATCH($B$1, resultados!$A$1:$ZZ$1, 0))</f>
        <v/>
      </c>
      <c r="B557">
        <f>INDEX(resultados!$A$2:$ZZ$1389, 551, MATCH($B$2, resultados!$A$1:$ZZ$1, 0))</f>
        <v/>
      </c>
      <c r="C557">
        <f>INDEX(resultados!$A$2:$ZZ$1389, 551, MATCH($B$3, resultados!$A$1:$ZZ$1, 0))</f>
        <v/>
      </c>
    </row>
    <row r="558">
      <c r="A558">
        <f>INDEX(resultados!$A$2:$ZZ$1389, 552, MATCH($B$1, resultados!$A$1:$ZZ$1, 0))</f>
        <v/>
      </c>
      <c r="B558">
        <f>INDEX(resultados!$A$2:$ZZ$1389, 552, MATCH($B$2, resultados!$A$1:$ZZ$1, 0))</f>
        <v/>
      </c>
      <c r="C558">
        <f>INDEX(resultados!$A$2:$ZZ$1389, 552, MATCH($B$3, resultados!$A$1:$ZZ$1, 0))</f>
        <v/>
      </c>
    </row>
    <row r="559">
      <c r="A559">
        <f>INDEX(resultados!$A$2:$ZZ$1389, 553, MATCH($B$1, resultados!$A$1:$ZZ$1, 0))</f>
        <v/>
      </c>
      <c r="B559">
        <f>INDEX(resultados!$A$2:$ZZ$1389, 553, MATCH($B$2, resultados!$A$1:$ZZ$1, 0))</f>
        <v/>
      </c>
      <c r="C559">
        <f>INDEX(resultados!$A$2:$ZZ$1389, 553, MATCH($B$3, resultados!$A$1:$ZZ$1, 0))</f>
        <v/>
      </c>
    </row>
    <row r="560">
      <c r="A560">
        <f>INDEX(resultados!$A$2:$ZZ$1389, 554, MATCH($B$1, resultados!$A$1:$ZZ$1, 0))</f>
        <v/>
      </c>
      <c r="B560">
        <f>INDEX(resultados!$A$2:$ZZ$1389, 554, MATCH($B$2, resultados!$A$1:$ZZ$1, 0))</f>
        <v/>
      </c>
      <c r="C560">
        <f>INDEX(resultados!$A$2:$ZZ$1389, 554, MATCH($B$3, resultados!$A$1:$ZZ$1, 0))</f>
        <v/>
      </c>
    </row>
    <row r="561">
      <c r="A561">
        <f>INDEX(resultados!$A$2:$ZZ$1389, 555, MATCH($B$1, resultados!$A$1:$ZZ$1, 0))</f>
        <v/>
      </c>
      <c r="B561">
        <f>INDEX(resultados!$A$2:$ZZ$1389, 555, MATCH($B$2, resultados!$A$1:$ZZ$1, 0))</f>
        <v/>
      </c>
      <c r="C561">
        <f>INDEX(resultados!$A$2:$ZZ$1389, 555, MATCH($B$3, resultados!$A$1:$ZZ$1, 0))</f>
        <v/>
      </c>
    </row>
    <row r="562">
      <c r="A562">
        <f>INDEX(resultados!$A$2:$ZZ$1389, 556, MATCH($B$1, resultados!$A$1:$ZZ$1, 0))</f>
        <v/>
      </c>
      <c r="B562">
        <f>INDEX(resultados!$A$2:$ZZ$1389, 556, MATCH($B$2, resultados!$A$1:$ZZ$1, 0))</f>
        <v/>
      </c>
      <c r="C562">
        <f>INDEX(resultados!$A$2:$ZZ$1389, 556, MATCH($B$3, resultados!$A$1:$ZZ$1, 0))</f>
        <v/>
      </c>
    </row>
    <row r="563">
      <c r="A563">
        <f>INDEX(resultados!$A$2:$ZZ$1389, 557, MATCH($B$1, resultados!$A$1:$ZZ$1, 0))</f>
        <v/>
      </c>
      <c r="B563">
        <f>INDEX(resultados!$A$2:$ZZ$1389, 557, MATCH($B$2, resultados!$A$1:$ZZ$1, 0))</f>
        <v/>
      </c>
      <c r="C563">
        <f>INDEX(resultados!$A$2:$ZZ$1389, 557, MATCH($B$3, resultados!$A$1:$ZZ$1, 0))</f>
        <v/>
      </c>
    </row>
    <row r="564">
      <c r="A564">
        <f>INDEX(resultados!$A$2:$ZZ$1389, 558, MATCH($B$1, resultados!$A$1:$ZZ$1, 0))</f>
        <v/>
      </c>
      <c r="B564">
        <f>INDEX(resultados!$A$2:$ZZ$1389, 558, MATCH($B$2, resultados!$A$1:$ZZ$1, 0))</f>
        <v/>
      </c>
      <c r="C564">
        <f>INDEX(resultados!$A$2:$ZZ$1389, 558, MATCH($B$3, resultados!$A$1:$ZZ$1, 0))</f>
        <v/>
      </c>
    </row>
    <row r="565">
      <c r="A565">
        <f>INDEX(resultados!$A$2:$ZZ$1389, 559, MATCH($B$1, resultados!$A$1:$ZZ$1, 0))</f>
        <v/>
      </c>
      <c r="B565">
        <f>INDEX(resultados!$A$2:$ZZ$1389, 559, MATCH($B$2, resultados!$A$1:$ZZ$1, 0))</f>
        <v/>
      </c>
      <c r="C565">
        <f>INDEX(resultados!$A$2:$ZZ$1389, 559, MATCH($B$3, resultados!$A$1:$ZZ$1, 0))</f>
        <v/>
      </c>
    </row>
    <row r="566">
      <c r="A566">
        <f>INDEX(resultados!$A$2:$ZZ$1389, 560, MATCH($B$1, resultados!$A$1:$ZZ$1, 0))</f>
        <v/>
      </c>
      <c r="B566">
        <f>INDEX(resultados!$A$2:$ZZ$1389, 560, MATCH($B$2, resultados!$A$1:$ZZ$1, 0))</f>
        <v/>
      </c>
      <c r="C566">
        <f>INDEX(resultados!$A$2:$ZZ$1389, 560, MATCH($B$3, resultados!$A$1:$ZZ$1, 0))</f>
        <v/>
      </c>
    </row>
    <row r="567">
      <c r="A567">
        <f>INDEX(resultados!$A$2:$ZZ$1389, 561, MATCH($B$1, resultados!$A$1:$ZZ$1, 0))</f>
        <v/>
      </c>
      <c r="B567">
        <f>INDEX(resultados!$A$2:$ZZ$1389, 561, MATCH($B$2, resultados!$A$1:$ZZ$1, 0))</f>
        <v/>
      </c>
      <c r="C567">
        <f>INDEX(resultados!$A$2:$ZZ$1389, 561, MATCH($B$3, resultados!$A$1:$ZZ$1, 0))</f>
        <v/>
      </c>
    </row>
    <row r="568">
      <c r="A568">
        <f>INDEX(resultados!$A$2:$ZZ$1389, 562, MATCH($B$1, resultados!$A$1:$ZZ$1, 0))</f>
        <v/>
      </c>
      <c r="B568">
        <f>INDEX(resultados!$A$2:$ZZ$1389, 562, MATCH($B$2, resultados!$A$1:$ZZ$1, 0))</f>
        <v/>
      </c>
      <c r="C568">
        <f>INDEX(resultados!$A$2:$ZZ$1389, 562, MATCH($B$3, resultados!$A$1:$ZZ$1, 0))</f>
        <v/>
      </c>
    </row>
    <row r="569">
      <c r="A569">
        <f>INDEX(resultados!$A$2:$ZZ$1389, 563, MATCH($B$1, resultados!$A$1:$ZZ$1, 0))</f>
        <v/>
      </c>
      <c r="B569">
        <f>INDEX(resultados!$A$2:$ZZ$1389, 563, MATCH($B$2, resultados!$A$1:$ZZ$1, 0))</f>
        <v/>
      </c>
      <c r="C569">
        <f>INDEX(resultados!$A$2:$ZZ$1389, 563, MATCH($B$3, resultados!$A$1:$ZZ$1, 0))</f>
        <v/>
      </c>
    </row>
    <row r="570">
      <c r="A570">
        <f>INDEX(resultados!$A$2:$ZZ$1389, 564, MATCH($B$1, resultados!$A$1:$ZZ$1, 0))</f>
        <v/>
      </c>
      <c r="B570">
        <f>INDEX(resultados!$A$2:$ZZ$1389, 564, MATCH($B$2, resultados!$A$1:$ZZ$1, 0))</f>
        <v/>
      </c>
      <c r="C570">
        <f>INDEX(resultados!$A$2:$ZZ$1389, 564, MATCH($B$3, resultados!$A$1:$ZZ$1, 0))</f>
        <v/>
      </c>
    </row>
    <row r="571">
      <c r="A571">
        <f>INDEX(resultados!$A$2:$ZZ$1389, 565, MATCH($B$1, resultados!$A$1:$ZZ$1, 0))</f>
        <v/>
      </c>
      <c r="B571">
        <f>INDEX(resultados!$A$2:$ZZ$1389, 565, MATCH($B$2, resultados!$A$1:$ZZ$1, 0))</f>
        <v/>
      </c>
      <c r="C571">
        <f>INDEX(resultados!$A$2:$ZZ$1389, 565, MATCH($B$3, resultados!$A$1:$ZZ$1, 0))</f>
        <v/>
      </c>
    </row>
    <row r="572">
      <c r="A572">
        <f>INDEX(resultados!$A$2:$ZZ$1389, 566, MATCH($B$1, resultados!$A$1:$ZZ$1, 0))</f>
        <v/>
      </c>
      <c r="B572">
        <f>INDEX(resultados!$A$2:$ZZ$1389, 566, MATCH($B$2, resultados!$A$1:$ZZ$1, 0))</f>
        <v/>
      </c>
      <c r="C572">
        <f>INDEX(resultados!$A$2:$ZZ$1389, 566, MATCH($B$3, resultados!$A$1:$ZZ$1, 0))</f>
        <v/>
      </c>
    </row>
    <row r="573">
      <c r="A573">
        <f>INDEX(resultados!$A$2:$ZZ$1389, 567, MATCH($B$1, resultados!$A$1:$ZZ$1, 0))</f>
        <v/>
      </c>
      <c r="B573">
        <f>INDEX(resultados!$A$2:$ZZ$1389, 567, MATCH($B$2, resultados!$A$1:$ZZ$1, 0))</f>
        <v/>
      </c>
      <c r="C573">
        <f>INDEX(resultados!$A$2:$ZZ$1389, 567, MATCH($B$3, resultados!$A$1:$ZZ$1, 0))</f>
        <v/>
      </c>
    </row>
    <row r="574">
      <c r="A574">
        <f>INDEX(resultados!$A$2:$ZZ$1389, 568, MATCH($B$1, resultados!$A$1:$ZZ$1, 0))</f>
        <v/>
      </c>
      <c r="B574">
        <f>INDEX(resultados!$A$2:$ZZ$1389, 568, MATCH($B$2, resultados!$A$1:$ZZ$1, 0))</f>
        <v/>
      </c>
      <c r="C574">
        <f>INDEX(resultados!$A$2:$ZZ$1389, 568, MATCH($B$3, resultados!$A$1:$ZZ$1, 0))</f>
        <v/>
      </c>
    </row>
    <row r="575">
      <c r="A575">
        <f>INDEX(resultados!$A$2:$ZZ$1389, 569, MATCH($B$1, resultados!$A$1:$ZZ$1, 0))</f>
        <v/>
      </c>
      <c r="B575">
        <f>INDEX(resultados!$A$2:$ZZ$1389, 569, MATCH($B$2, resultados!$A$1:$ZZ$1, 0))</f>
        <v/>
      </c>
      <c r="C575">
        <f>INDEX(resultados!$A$2:$ZZ$1389, 569, MATCH($B$3, resultados!$A$1:$ZZ$1, 0))</f>
        <v/>
      </c>
    </row>
    <row r="576">
      <c r="A576">
        <f>INDEX(resultados!$A$2:$ZZ$1389, 570, MATCH($B$1, resultados!$A$1:$ZZ$1, 0))</f>
        <v/>
      </c>
      <c r="B576">
        <f>INDEX(resultados!$A$2:$ZZ$1389, 570, MATCH($B$2, resultados!$A$1:$ZZ$1, 0))</f>
        <v/>
      </c>
      <c r="C576">
        <f>INDEX(resultados!$A$2:$ZZ$1389, 570, MATCH($B$3, resultados!$A$1:$ZZ$1, 0))</f>
        <v/>
      </c>
    </row>
    <row r="577">
      <c r="A577">
        <f>INDEX(resultados!$A$2:$ZZ$1389, 571, MATCH($B$1, resultados!$A$1:$ZZ$1, 0))</f>
        <v/>
      </c>
      <c r="B577">
        <f>INDEX(resultados!$A$2:$ZZ$1389, 571, MATCH($B$2, resultados!$A$1:$ZZ$1, 0))</f>
        <v/>
      </c>
      <c r="C577">
        <f>INDEX(resultados!$A$2:$ZZ$1389, 571, MATCH($B$3, resultados!$A$1:$ZZ$1, 0))</f>
        <v/>
      </c>
    </row>
    <row r="578">
      <c r="A578">
        <f>INDEX(resultados!$A$2:$ZZ$1389, 572, MATCH($B$1, resultados!$A$1:$ZZ$1, 0))</f>
        <v/>
      </c>
      <c r="B578">
        <f>INDEX(resultados!$A$2:$ZZ$1389, 572, MATCH($B$2, resultados!$A$1:$ZZ$1, 0))</f>
        <v/>
      </c>
      <c r="C578">
        <f>INDEX(resultados!$A$2:$ZZ$1389, 572, MATCH($B$3, resultados!$A$1:$ZZ$1, 0))</f>
        <v/>
      </c>
    </row>
    <row r="579">
      <c r="A579">
        <f>INDEX(resultados!$A$2:$ZZ$1389, 573, MATCH($B$1, resultados!$A$1:$ZZ$1, 0))</f>
        <v/>
      </c>
      <c r="B579">
        <f>INDEX(resultados!$A$2:$ZZ$1389, 573, MATCH($B$2, resultados!$A$1:$ZZ$1, 0))</f>
        <v/>
      </c>
      <c r="C579">
        <f>INDEX(resultados!$A$2:$ZZ$1389, 573, MATCH($B$3, resultados!$A$1:$ZZ$1, 0))</f>
        <v/>
      </c>
    </row>
    <row r="580">
      <c r="A580">
        <f>INDEX(resultados!$A$2:$ZZ$1389, 574, MATCH($B$1, resultados!$A$1:$ZZ$1, 0))</f>
        <v/>
      </c>
      <c r="B580">
        <f>INDEX(resultados!$A$2:$ZZ$1389, 574, MATCH($B$2, resultados!$A$1:$ZZ$1, 0))</f>
        <v/>
      </c>
      <c r="C580">
        <f>INDEX(resultados!$A$2:$ZZ$1389, 574, MATCH($B$3, resultados!$A$1:$ZZ$1, 0))</f>
        <v/>
      </c>
    </row>
    <row r="581">
      <c r="A581">
        <f>INDEX(resultados!$A$2:$ZZ$1389, 575, MATCH($B$1, resultados!$A$1:$ZZ$1, 0))</f>
        <v/>
      </c>
      <c r="B581">
        <f>INDEX(resultados!$A$2:$ZZ$1389, 575, MATCH($B$2, resultados!$A$1:$ZZ$1, 0))</f>
        <v/>
      </c>
      <c r="C581">
        <f>INDEX(resultados!$A$2:$ZZ$1389, 575, MATCH($B$3, resultados!$A$1:$ZZ$1, 0))</f>
        <v/>
      </c>
    </row>
    <row r="582">
      <c r="A582">
        <f>INDEX(resultados!$A$2:$ZZ$1389, 576, MATCH($B$1, resultados!$A$1:$ZZ$1, 0))</f>
        <v/>
      </c>
      <c r="B582">
        <f>INDEX(resultados!$A$2:$ZZ$1389, 576, MATCH($B$2, resultados!$A$1:$ZZ$1, 0))</f>
        <v/>
      </c>
      <c r="C582">
        <f>INDEX(resultados!$A$2:$ZZ$1389, 576, MATCH($B$3, resultados!$A$1:$ZZ$1, 0))</f>
        <v/>
      </c>
    </row>
    <row r="583">
      <c r="A583">
        <f>INDEX(resultados!$A$2:$ZZ$1389, 577, MATCH($B$1, resultados!$A$1:$ZZ$1, 0))</f>
        <v/>
      </c>
      <c r="B583">
        <f>INDEX(resultados!$A$2:$ZZ$1389, 577, MATCH($B$2, resultados!$A$1:$ZZ$1, 0))</f>
        <v/>
      </c>
      <c r="C583">
        <f>INDEX(resultados!$A$2:$ZZ$1389, 577, MATCH($B$3, resultados!$A$1:$ZZ$1, 0))</f>
        <v/>
      </c>
    </row>
    <row r="584">
      <c r="A584">
        <f>INDEX(resultados!$A$2:$ZZ$1389, 578, MATCH($B$1, resultados!$A$1:$ZZ$1, 0))</f>
        <v/>
      </c>
      <c r="B584">
        <f>INDEX(resultados!$A$2:$ZZ$1389, 578, MATCH($B$2, resultados!$A$1:$ZZ$1, 0))</f>
        <v/>
      </c>
      <c r="C584">
        <f>INDEX(resultados!$A$2:$ZZ$1389, 578, MATCH($B$3, resultados!$A$1:$ZZ$1, 0))</f>
        <v/>
      </c>
    </row>
    <row r="585">
      <c r="A585">
        <f>INDEX(resultados!$A$2:$ZZ$1389, 579, MATCH($B$1, resultados!$A$1:$ZZ$1, 0))</f>
        <v/>
      </c>
      <c r="B585">
        <f>INDEX(resultados!$A$2:$ZZ$1389, 579, MATCH($B$2, resultados!$A$1:$ZZ$1, 0))</f>
        <v/>
      </c>
      <c r="C585">
        <f>INDEX(resultados!$A$2:$ZZ$1389, 579, MATCH($B$3, resultados!$A$1:$ZZ$1, 0))</f>
        <v/>
      </c>
    </row>
    <row r="586">
      <c r="A586">
        <f>INDEX(resultados!$A$2:$ZZ$1389, 580, MATCH($B$1, resultados!$A$1:$ZZ$1, 0))</f>
        <v/>
      </c>
      <c r="B586">
        <f>INDEX(resultados!$A$2:$ZZ$1389, 580, MATCH($B$2, resultados!$A$1:$ZZ$1, 0))</f>
        <v/>
      </c>
      <c r="C586">
        <f>INDEX(resultados!$A$2:$ZZ$1389, 580, MATCH($B$3, resultados!$A$1:$ZZ$1, 0))</f>
        <v/>
      </c>
    </row>
    <row r="587">
      <c r="A587">
        <f>INDEX(resultados!$A$2:$ZZ$1389, 581, MATCH($B$1, resultados!$A$1:$ZZ$1, 0))</f>
        <v/>
      </c>
      <c r="B587">
        <f>INDEX(resultados!$A$2:$ZZ$1389, 581, MATCH($B$2, resultados!$A$1:$ZZ$1, 0))</f>
        <v/>
      </c>
      <c r="C587">
        <f>INDEX(resultados!$A$2:$ZZ$1389, 581, MATCH($B$3, resultados!$A$1:$ZZ$1, 0))</f>
        <v/>
      </c>
    </row>
    <row r="588">
      <c r="A588">
        <f>INDEX(resultados!$A$2:$ZZ$1389, 582, MATCH($B$1, resultados!$A$1:$ZZ$1, 0))</f>
        <v/>
      </c>
      <c r="B588">
        <f>INDEX(resultados!$A$2:$ZZ$1389, 582, MATCH($B$2, resultados!$A$1:$ZZ$1, 0))</f>
        <v/>
      </c>
      <c r="C588">
        <f>INDEX(resultados!$A$2:$ZZ$1389, 582, MATCH($B$3, resultados!$A$1:$ZZ$1, 0))</f>
        <v/>
      </c>
    </row>
    <row r="589">
      <c r="A589">
        <f>INDEX(resultados!$A$2:$ZZ$1389, 583, MATCH($B$1, resultados!$A$1:$ZZ$1, 0))</f>
        <v/>
      </c>
      <c r="B589">
        <f>INDEX(resultados!$A$2:$ZZ$1389, 583, MATCH($B$2, resultados!$A$1:$ZZ$1, 0))</f>
        <v/>
      </c>
      <c r="C589">
        <f>INDEX(resultados!$A$2:$ZZ$1389, 583, MATCH($B$3, resultados!$A$1:$ZZ$1, 0))</f>
        <v/>
      </c>
    </row>
    <row r="590">
      <c r="A590">
        <f>INDEX(resultados!$A$2:$ZZ$1389, 584, MATCH($B$1, resultados!$A$1:$ZZ$1, 0))</f>
        <v/>
      </c>
      <c r="B590">
        <f>INDEX(resultados!$A$2:$ZZ$1389, 584, MATCH($B$2, resultados!$A$1:$ZZ$1, 0))</f>
        <v/>
      </c>
      <c r="C590">
        <f>INDEX(resultados!$A$2:$ZZ$1389, 584, MATCH($B$3, resultados!$A$1:$ZZ$1, 0))</f>
        <v/>
      </c>
    </row>
    <row r="591">
      <c r="A591">
        <f>INDEX(resultados!$A$2:$ZZ$1389, 585, MATCH($B$1, resultados!$A$1:$ZZ$1, 0))</f>
        <v/>
      </c>
      <c r="B591">
        <f>INDEX(resultados!$A$2:$ZZ$1389, 585, MATCH($B$2, resultados!$A$1:$ZZ$1, 0))</f>
        <v/>
      </c>
      <c r="C591">
        <f>INDEX(resultados!$A$2:$ZZ$1389, 585, MATCH($B$3, resultados!$A$1:$ZZ$1, 0))</f>
        <v/>
      </c>
    </row>
    <row r="592">
      <c r="A592">
        <f>INDEX(resultados!$A$2:$ZZ$1389, 586, MATCH($B$1, resultados!$A$1:$ZZ$1, 0))</f>
        <v/>
      </c>
      <c r="B592">
        <f>INDEX(resultados!$A$2:$ZZ$1389, 586, MATCH($B$2, resultados!$A$1:$ZZ$1, 0))</f>
        <v/>
      </c>
      <c r="C592">
        <f>INDEX(resultados!$A$2:$ZZ$1389, 586, MATCH($B$3, resultados!$A$1:$ZZ$1, 0))</f>
        <v/>
      </c>
    </row>
    <row r="593">
      <c r="A593">
        <f>INDEX(resultados!$A$2:$ZZ$1389, 587, MATCH($B$1, resultados!$A$1:$ZZ$1, 0))</f>
        <v/>
      </c>
      <c r="B593">
        <f>INDEX(resultados!$A$2:$ZZ$1389, 587, MATCH($B$2, resultados!$A$1:$ZZ$1, 0))</f>
        <v/>
      </c>
      <c r="C593">
        <f>INDEX(resultados!$A$2:$ZZ$1389, 587, MATCH($B$3, resultados!$A$1:$ZZ$1, 0))</f>
        <v/>
      </c>
    </row>
    <row r="594">
      <c r="A594">
        <f>INDEX(resultados!$A$2:$ZZ$1389, 588, MATCH($B$1, resultados!$A$1:$ZZ$1, 0))</f>
        <v/>
      </c>
      <c r="B594">
        <f>INDEX(resultados!$A$2:$ZZ$1389, 588, MATCH($B$2, resultados!$A$1:$ZZ$1, 0))</f>
        <v/>
      </c>
      <c r="C594">
        <f>INDEX(resultados!$A$2:$ZZ$1389, 588, MATCH($B$3, resultados!$A$1:$ZZ$1, 0))</f>
        <v/>
      </c>
    </row>
    <row r="595">
      <c r="A595">
        <f>INDEX(resultados!$A$2:$ZZ$1389, 589, MATCH($B$1, resultados!$A$1:$ZZ$1, 0))</f>
        <v/>
      </c>
      <c r="B595">
        <f>INDEX(resultados!$A$2:$ZZ$1389, 589, MATCH($B$2, resultados!$A$1:$ZZ$1, 0))</f>
        <v/>
      </c>
      <c r="C595">
        <f>INDEX(resultados!$A$2:$ZZ$1389, 589, MATCH($B$3, resultados!$A$1:$ZZ$1, 0))</f>
        <v/>
      </c>
    </row>
    <row r="596">
      <c r="A596">
        <f>INDEX(resultados!$A$2:$ZZ$1389, 590, MATCH($B$1, resultados!$A$1:$ZZ$1, 0))</f>
        <v/>
      </c>
      <c r="B596">
        <f>INDEX(resultados!$A$2:$ZZ$1389, 590, MATCH($B$2, resultados!$A$1:$ZZ$1, 0))</f>
        <v/>
      </c>
      <c r="C596">
        <f>INDEX(resultados!$A$2:$ZZ$1389, 590, MATCH($B$3, resultados!$A$1:$ZZ$1, 0))</f>
        <v/>
      </c>
    </row>
    <row r="597">
      <c r="A597">
        <f>INDEX(resultados!$A$2:$ZZ$1389, 591, MATCH($B$1, resultados!$A$1:$ZZ$1, 0))</f>
        <v/>
      </c>
      <c r="B597">
        <f>INDEX(resultados!$A$2:$ZZ$1389, 591, MATCH($B$2, resultados!$A$1:$ZZ$1, 0))</f>
        <v/>
      </c>
      <c r="C597">
        <f>INDEX(resultados!$A$2:$ZZ$1389, 591, MATCH($B$3, resultados!$A$1:$ZZ$1, 0))</f>
        <v/>
      </c>
    </row>
    <row r="598">
      <c r="A598">
        <f>INDEX(resultados!$A$2:$ZZ$1389, 592, MATCH($B$1, resultados!$A$1:$ZZ$1, 0))</f>
        <v/>
      </c>
      <c r="B598">
        <f>INDEX(resultados!$A$2:$ZZ$1389, 592, MATCH($B$2, resultados!$A$1:$ZZ$1, 0))</f>
        <v/>
      </c>
      <c r="C598">
        <f>INDEX(resultados!$A$2:$ZZ$1389, 592, MATCH($B$3, resultados!$A$1:$ZZ$1, 0))</f>
        <v/>
      </c>
    </row>
    <row r="599">
      <c r="A599">
        <f>INDEX(resultados!$A$2:$ZZ$1389, 593, MATCH($B$1, resultados!$A$1:$ZZ$1, 0))</f>
        <v/>
      </c>
      <c r="B599">
        <f>INDEX(resultados!$A$2:$ZZ$1389, 593, MATCH($B$2, resultados!$A$1:$ZZ$1, 0))</f>
        <v/>
      </c>
      <c r="C599">
        <f>INDEX(resultados!$A$2:$ZZ$1389, 593, MATCH($B$3, resultados!$A$1:$ZZ$1, 0))</f>
        <v/>
      </c>
    </row>
    <row r="600">
      <c r="A600">
        <f>INDEX(resultados!$A$2:$ZZ$1389, 594, MATCH($B$1, resultados!$A$1:$ZZ$1, 0))</f>
        <v/>
      </c>
      <c r="B600">
        <f>INDEX(resultados!$A$2:$ZZ$1389, 594, MATCH($B$2, resultados!$A$1:$ZZ$1, 0))</f>
        <v/>
      </c>
      <c r="C600">
        <f>INDEX(resultados!$A$2:$ZZ$1389, 594, MATCH($B$3, resultados!$A$1:$ZZ$1, 0))</f>
        <v/>
      </c>
    </row>
    <row r="601">
      <c r="A601">
        <f>INDEX(resultados!$A$2:$ZZ$1389, 595, MATCH($B$1, resultados!$A$1:$ZZ$1, 0))</f>
        <v/>
      </c>
      <c r="B601">
        <f>INDEX(resultados!$A$2:$ZZ$1389, 595, MATCH($B$2, resultados!$A$1:$ZZ$1, 0))</f>
        <v/>
      </c>
      <c r="C601">
        <f>INDEX(resultados!$A$2:$ZZ$1389, 595, MATCH($B$3, resultados!$A$1:$ZZ$1, 0))</f>
        <v/>
      </c>
    </row>
    <row r="602">
      <c r="A602">
        <f>INDEX(resultados!$A$2:$ZZ$1389, 596, MATCH($B$1, resultados!$A$1:$ZZ$1, 0))</f>
        <v/>
      </c>
      <c r="B602">
        <f>INDEX(resultados!$A$2:$ZZ$1389, 596, MATCH($B$2, resultados!$A$1:$ZZ$1, 0))</f>
        <v/>
      </c>
      <c r="C602">
        <f>INDEX(resultados!$A$2:$ZZ$1389, 596, MATCH($B$3, resultados!$A$1:$ZZ$1, 0))</f>
        <v/>
      </c>
    </row>
    <row r="603">
      <c r="A603">
        <f>INDEX(resultados!$A$2:$ZZ$1389, 597, MATCH($B$1, resultados!$A$1:$ZZ$1, 0))</f>
        <v/>
      </c>
      <c r="B603">
        <f>INDEX(resultados!$A$2:$ZZ$1389, 597, MATCH($B$2, resultados!$A$1:$ZZ$1, 0))</f>
        <v/>
      </c>
      <c r="C603">
        <f>INDEX(resultados!$A$2:$ZZ$1389, 597, MATCH($B$3, resultados!$A$1:$ZZ$1, 0))</f>
        <v/>
      </c>
    </row>
    <row r="604">
      <c r="A604">
        <f>INDEX(resultados!$A$2:$ZZ$1389, 598, MATCH($B$1, resultados!$A$1:$ZZ$1, 0))</f>
        <v/>
      </c>
      <c r="B604">
        <f>INDEX(resultados!$A$2:$ZZ$1389, 598, MATCH($B$2, resultados!$A$1:$ZZ$1, 0))</f>
        <v/>
      </c>
      <c r="C604">
        <f>INDEX(resultados!$A$2:$ZZ$1389, 598, MATCH($B$3, resultados!$A$1:$ZZ$1, 0))</f>
        <v/>
      </c>
    </row>
    <row r="605">
      <c r="A605">
        <f>INDEX(resultados!$A$2:$ZZ$1389, 599, MATCH($B$1, resultados!$A$1:$ZZ$1, 0))</f>
        <v/>
      </c>
      <c r="B605">
        <f>INDEX(resultados!$A$2:$ZZ$1389, 599, MATCH($B$2, resultados!$A$1:$ZZ$1, 0))</f>
        <v/>
      </c>
      <c r="C605">
        <f>INDEX(resultados!$A$2:$ZZ$1389, 599, MATCH($B$3, resultados!$A$1:$ZZ$1, 0))</f>
        <v/>
      </c>
    </row>
    <row r="606">
      <c r="A606">
        <f>INDEX(resultados!$A$2:$ZZ$1389, 600, MATCH($B$1, resultados!$A$1:$ZZ$1, 0))</f>
        <v/>
      </c>
      <c r="B606">
        <f>INDEX(resultados!$A$2:$ZZ$1389, 600, MATCH($B$2, resultados!$A$1:$ZZ$1, 0))</f>
        <v/>
      </c>
      <c r="C606">
        <f>INDEX(resultados!$A$2:$ZZ$1389, 600, MATCH($B$3, resultados!$A$1:$ZZ$1, 0))</f>
        <v/>
      </c>
    </row>
    <row r="607">
      <c r="A607">
        <f>INDEX(resultados!$A$2:$ZZ$1389, 601, MATCH($B$1, resultados!$A$1:$ZZ$1, 0))</f>
        <v/>
      </c>
      <c r="B607">
        <f>INDEX(resultados!$A$2:$ZZ$1389, 601, MATCH($B$2, resultados!$A$1:$ZZ$1, 0))</f>
        <v/>
      </c>
      <c r="C607">
        <f>INDEX(resultados!$A$2:$ZZ$1389, 601, MATCH($B$3, resultados!$A$1:$ZZ$1, 0))</f>
        <v/>
      </c>
    </row>
    <row r="608">
      <c r="A608">
        <f>INDEX(resultados!$A$2:$ZZ$1389, 602, MATCH($B$1, resultados!$A$1:$ZZ$1, 0))</f>
        <v/>
      </c>
      <c r="B608">
        <f>INDEX(resultados!$A$2:$ZZ$1389, 602, MATCH($B$2, resultados!$A$1:$ZZ$1, 0))</f>
        <v/>
      </c>
      <c r="C608">
        <f>INDEX(resultados!$A$2:$ZZ$1389, 602, MATCH($B$3, resultados!$A$1:$ZZ$1, 0))</f>
        <v/>
      </c>
    </row>
    <row r="609">
      <c r="A609">
        <f>INDEX(resultados!$A$2:$ZZ$1389, 603, MATCH($B$1, resultados!$A$1:$ZZ$1, 0))</f>
        <v/>
      </c>
      <c r="B609">
        <f>INDEX(resultados!$A$2:$ZZ$1389, 603, MATCH($B$2, resultados!$A$1:$ZZ$1, 0))</f>
        <v/>
      </c>
      <c r="C609">
        <f>INDEX(resultados!$A$2:$ZZ$1389, 603, MATCH($B$3, resultados!$A$1:$ZZ$1, 0))</f>
        <v/>
      </c>
    </row>
    <row r="610">
      <c r="A610">
        <f>INDEX(resultados!$A$2:$ZZ$1389, 604, MATCH($B$1, resultados!$A$1:$ZZ$1, 0))</f>
        <v/>
      </c>
      <c r="B610">
        <f>INDEX(resultados!$A$2:$ZZ$1389, 604, MATCH($B$2, resultados!$A$1:$ZZ$1, 0))</f>
        <v/>
      </c>
      <c r="C610">
        <f>INDEX(resultados!$A$2:$ZZ$1389, 604, MATCH($B$3, resultados!$A$1:$ZZ$1, 0))</f>
        <v/>
      </c>
    </row>
    <row r="611">
      <c r="A611">
        <f>INDEX(resultados!$A$2:$ZZ$1389, 605, MATCH($B$1, resultados!$A$1:$ZZ$1, 0))</f>
        <v/>
      </c>
      <c r="B611">
        <f>INDEX(resultados!$A$2:$ZZ$1389, 605, MATCH($B$2, resultados!$A$1:$ZZ$1, 0))</f>
        <v/>
      </c>
      <c r="C611">
        <f>INDEX(resultados!$A$2:$ZZ$1389, 605, MATCH($B$3, resultados!$A$1:$ZZ$1, 0))</f>
        <v/>
      </c>
    </row>
    <row r="612">
      <c r="A612">
        <f>INDEX(resultados!$A$2:$ZZ$1389, 606, MATCH($B$1, resultados!$A$1:$ZZ$1, 0))</f>
        <v/>
      </c>
      <c r="B612">
        <f>INDEX(resultados!$A$2:$ZZ$1389, 606, MATCH($B$2, resultados!$A$1:$ZZ$1, 0))</f>
        <v/>
      </c>
      <c r="C612">
        <f>INDEX(resultados!$A$2:$ZZ$1389, 606, MATCH($B$3, resultados!$A$1:$ZZ$1, 0))</f>
        <v/>
      </c>
    </row>
    <row r="613">
      <c r="A613">
        <f>INDEX(resultados!$A$2:$ZZ$1389, 607, MATCH($B$1, resultados!$A$1:$ZZ$1, 0))</f>
        <v/>
      </c>
      <c r="B613">
        <f>INDEX(resultados!$A$2:$ZZ$1389, 607, MATCH($B$2, resultados!$A$1:$ZZ$1, 0))</f>
        <v/>
      </c>
      <c r="C613">
        <f>INDEX(resultados!$A$2:$ZZ$1389, 607, MATCH($B$3, resultados!$A$1:$ZZ$1, 0))</f>
        <v/>
      </c>
    </row>
    <row r="614">
      <c r="A614">
        <f>INDEX(resultados!$A$2:$ZZ$1389, 608, MATCH($B$1, resultados!$A$1:$ZZ$1, 0))</f>
        <v/>
      </c>
      <c r="B614">
        <f>INDEX(resultados!$A$2:$ZZ$1389, 608, MATCH($B$2, resultados!$A$1:$ZZ$1, 0))</f>
        <v/>
      </c>
      <c r="C614">
        <f>INDEX(resultados!$A$2:$ZZ$1389, 608, MATCH($B$3, resultados!$A$1:$ZZ$1, 0))</f>
        <v/>
      </c>
    </row>
    <row r="615">
      <c r="A615">
        <f>INDEX(resultados!$A$2:$ZZ$1389, 609, MATCH($B$1, resultados!$A$1:$ZZ$1, 0))</f>
        <v/>
      </c>
      <c r="B615">
        <f>INDEX(resultados!$A$2:$ZZ$1389, 609, MATCH($B$2, resultados!$A$1:$ZZ$1, 0))</f>
        <v/>
      </c>
      <c r="C615">
        <f>INDEX(resultados!$A$2:$ZZ$1389, 609, MATCH($B$3, resultados!$A$1:$ZZ$1, 0))</f>
        <v/>
      </c>
    </row>
    <row r="616">
      <c r="A616">
        <f>INDEX(resultados!$A$2:$ZZ$1389, 610, MATCH($B$1, resultados!$A$1:$ZZ$1, 0))</f>
        <v/>
      </c>
      <c r="B616">
        <f>INDEX(resultados!$A$2:$ZZ$1389, 610, MATCH($B$2, resultados!$A$1:$ZZ$1, 0))</f>
        <v/>
      </c>
      <c r="C616">
        <f>INDEX(resultados!$A$2:$ZZ$1389, 610, MATCH($B$3, resultados!$A$1:$ZZ$1, 0))</f>
        <v/>
      </c>
    </row>
    <row r="617">
      <c r="A617">
        <f>INDEX(resultados!$A$2:$ZZ$1389, 611, MATCH($B$1, resultados!$A$1:$ZZ$1, 0))</f>
        <v/>
      </c>
      <c r="B617">
        <f>INDEX(resultados!$A$2:$ZZ$1389, 611, MATCH($B$2, resultados!$A$1:$ZZ$1, 0))</f>
        <v/>
      </c>
      <c r="C617">
        <f>INDEX(resultados!$A$2:$ZZ$1389, 611, MATCH($B$3, resultados!$A$1:$ZZ$1, 0))</f>
        <v/>
      </c>
    </row>
    <row r="618">
      <c r="A618">
        <f>INDEX(resultados!$A$2:$ZZ$1389, 612, MATCH($B$1, resultados!$A$1:$ZZ$1, 0))</f>
        <v/>
      </c>
      <c r="B618">
        <f>INDEX(resultados!$A$2:$ZZ$1389, 612, MATCH($B$2, resultados!$A$1:$ZZ$1, 0))</f>
        <v/>
      </c>
      <c r="C618">
        <f>INDEX(resultados!$A$2:$ZZ$1389, 612, MATCH($B$3, resultados!$A$1:$ZZ$1, 0))</f>
        <v/>
      </c>
    </row>
    <row r="619">
      <c r="A619">
        <f>INDEX(resultados!$A$2:$ZZ$1389, 613, MATCH($B$1, resultados!$A$1:$ZZ$1, 0))</f>
        <v/>
      </c>
      <c r="B619">
        <f>INDEX(resultados!$A$2:$ZZ$1389, 613, MATCH($B$2, resultados!$A$1:$ZZ$1, 0))</f>
        <v/>
      </c>
      <c r="C619">
        <f>INDEX(resultados!$A$2:$ZZ$1389, 613, MATCH($B$3, resultados!$A$1:$ZZ$1, 0))</f>
        <v/>
      </c>
    </row>
    <row r="620">
      <c r="A620">
        <f>INDEX(resultados!$A$2:$ZZ$1389, 614, MATCH($B$1, resultados!$A$1:$ZZ$1, 0))</f>
        <v/>
      </c>
      <c r="B620">
        <f>INDEX(resultados!$A$2:$ZZ$1389, 614, MATCH($B$2, resultados!$A$1:$ZZ$1, 0))</f>
        <v/>
      </c>
      <c r="C620">
        <f>INDEX(resultados!$A$2:$ZZ$1389, 614, MATCH($B$3, resultados!$A$1:$ZZ$1, 0))</f>
        <v/>
      </c>
    </row>
    <row r="621">
      <c r="A621">
        <f>INDEX(resultados!$A$2:$ZZ$1389, 615, MATCH($B$1, resultados!$A$1:$ZZ$1, 0))</f>
        <v/>
      </c>
      <c r="B621">
        <f>INDEX(resultados!$A$2:$ZZ$1389, 615, MATCH($B$2, resultados!$A$1:$ZZ$1, 0))</f>
        <v/>
      </c>
      <c r="C621">
        <f>INDEX(resultados!$A$2:$ZZ$1389, 615, MATCH($B$3, resultados!$A$1:$ZZ$1, 0))</f>
        <v/>
      </c>
    </row>
    <row r="622">
      <c r="A622">
        <f>INDEX(resultados!$A$2:$ZZ$1389, 616, MATCH($B$1, resultados!$A$1:$ZZ$1, 0))</f>
        <v/>
      </c>
      <c r="B622">
        <f>INDEX(resultados!$A$2:$ZZ$1389, 616, MATCH($B$2, resultados!$A$1:$ZZ$1, 0))</f>
        <v/>
      </c>
      <c r="C622">
        <f>INDEX(resultados!$A$2:$ZZ$1389, 616, MATCH($B$3, resultados!$A$1:$ZZ$1, 0))</f>
        <v/>
      </c>
    </row>
    <row r="623">
      <c r="A623">
        <f>INDEX(resultados!$A$2:$ZZ$1389, 617, MATCH($B$1, resultados!$A$1:$ZZ$1, 0))</f>
        <v/>
      </c>
      <c r="B623">
        <f>INDEX(resultados!$A$2:$ZZ$1389, 617, MATCH($B$2, resultados!$A$1:$ZZ$1, 0))</f>
        <v/>
      </c>
      <c r="C623">
        <f>INDEX(resultados!$A$2:$ZZ$1389, 617, MATCH($B$3, resultados!$A$1:$ZZ$1, 0))</f>
        <v/>
      </c>
    </row>
    <row r="624">
      <c r="A624">
        <f>INDEX(resultados!$A$2:$ZZ$1389, 618, MATCH($B$1, resultados!$A$1:$ZZ$1, 0))</f>
        <v/>
      </c>
      <c r="B624">
        <f>INDEX(resultados!$A$2:$ZZ$1389, 618, MATCH($B$2, resultados!$A$1:$ZZ$1, 0))</f>
        <v/>
      </c>
      <c r="C624">
        <f>INDEX(resultados!$A$2:$ZZ$1389, 618, MATCH($B$3, resultados!$A$1:$ZZ$1, 0))</f>
        <v/>
      </c>
    </row>
    <row r="625">
      <c r="A625">
        <f>INDEX(resultados!$A$2:$ZZ$1389, 619, MATCH($B$1, resultados!$A$1:$ZZ$1, 0))</f>
        <v/>
      </c>
      <c r="B625">
        <f>INDEX(resultados!$A$2:$ZZ$1389, 619, MATCH($B$2, resultados!$A$1:$ZZ$1, 0))</f>
        <v/>
      </c>
      <c r="C625">
        <f>INDEX(resultados!$A$2:$ZZ$1389, 619, MATCH($B$3, resultados!$A$1:$ZZ$1, 0))</f>
        <v/>
      </c>
    </row>
    <row r="626">
      <c r="A626">
        <f>INDEX(resultados!$A$2:$ZZ$1389, 620, MATCH($B$1, resultados!$A$1:$ZZ$1, 0))</f>
        <v/>
      </c>
      <c r="B626">
        <f>INDEX(resultados!$A$2:$ZZ$1389, 620, MATCH($B$2, resultados!$A$1:$ZZ$1, 0))</f>
        <v/>
      </c>
      <c r="C626">
        <f>INDEX(resultados!$A$2:$ZZ$1389, 620, MATCH($B$3, resultados!$A$1:$ZZ$1, 0))</f>
        <v/>
      </c>
    </row>
    <row r="627">
      <c r="A627">
        <f>INDEX(resultados!$A$2:$ZZ$1389, 621, MATCH($B$1, resultados!$A$1:$ZZ$1, 0))</f>
        <v/>
      </c>
      <c r="B627">
        <f>INDEX(resultados!$A$2:$ZZ$1389, 621, MATCH($B$2, resultados!$A$1:$ZZ$1, 0))</f>
        <v/>
      </c>
      <c r="C627">
        <f>INDEX(resultados!$A$2:$ZZ$1389, 621, MATCH($B$3, resultados!$A$1:$ZZ$1, 0))</f>
        <v/>
      </c>
    </row>
    <row r="628">
      <c r="A628">
        <f>INDEX(resultados!$A$2:$ZZ$1389, 622, MATCH($B$1, resultados!$A$1:$ZZ$1, 0))</f>
        <v/>
      </c>
      <c r="B628">
        <f>INDEX(resultados!$A$2:$ZZ$1389, 622, MATCH($B$2, resultados!$A$1:$ZZ$1, 0))</f>
        <v/>
      </c>
      <c r="C628">
        <f>INDEX(resultados!$A$2:$ZZ$1389, 622, MATCH($B$3, resultados!$A$1:$ZZ$1, 0))</f>
        <v/>
      </c>
    </row>
    <row r="629">
      <c r="A629">
        <f>INDEX(resultados!$A$2:$ZZ$1389, 623, MATCH($B$1, resultados!$A$1:$ZZ$1, 0))</f>
        <v/>
      </c>
      <c r="B629">
        <f>INDEX(resultados!$A$2:$ZZ$1389, 623, MATCH($B$2, resultados!$A$1:$ZZ$1, 0))</f>
        <v/>
      </c>
      <c r="C629">
        <f>INDEX(resultados!$A$2:$ZZ$1389, 623, MATCH($B$3, resultados!$A$1:$ZZ$1, 0))</f>
        <v/>
      </c>
    </row>
    <row r="630">
      <c r="A630">
        <f>INDEX(resultados!$A$2:$ZZ$1389, 624, MATCH($B$1, resultados!$A$1:$ZZ$1, 0))</f>
        <v/>
      </c>
      <c r="B630">
        <f>INDEX(resultados!$A$2:$ZZ$1389, 624, MATCH($B$2, resultados!$A$1:$ZZ$1, 0))</f>
        <v/>
      </c>
      <c r="C630">
        <f>INDEX(resultados!$A$2:$ZZ$1389, 624, MATCH($B$3, resultados!$A$1:$ZZ$1, 0))</f>
        <v/>
      </c>
    </row>
    <row r="631">
      <c r="A631">
        <f>INDEX(resultados!$A$2:$ZZ$1389, 625, MATCH($B$1, resultados!$A$1:$ZZ$1, 0))</f>
        <v/>
      </c>
      <c r="B631">
        <f>INDEX(resultados!$A$2:$ZZ$1389, 625, MATCH($B$2, resultados!$A$1:$ZZ$1, 0))</f>
        <v/>
      </c>
      <c r="C631">
        <f>INDEX(resultados!$A$2:$ZZ$1389, 625, MATCH($B$3, resultados!$A$1:$ZZ$1, 0))</f>
        <v/>
      </c>
    </row>
    <row r="632">
      <c r="A632">
        <f>INDEX(resultados!$A$2:$ZZ$1389, 626, MATCH($B$1, resultados!$A$1:$ZZ$1, 0))</f>
        <v/>
      </c>
      <c r="B632">
        <f>INDEX(resultados!$A$2:$ZZ$1389, 626, MATCH($B$2, resultados!$A$1:$ZZ$1, 0))</f>
        <v/>
      </c>
      <c r="C632">
        <f>INDEX(resultados!$A$2:$ZZ$1389, 626, MATCH($B$3, resultados!$A$1:$ZZ$1, 0))</f>
        <v/>
      </c>
    </row>
    <row r="633">
      <c r="A633">
        <f>INDEX(resultados!$A$2:$ZZ$1389, 627, MATCH($B$1, resultados!$A$1:$ZZ$1, 0))</f>
        <v/>
      </c>
      <c r="B633">
        <f>INDEX(resultados!$A$2:$ZZ$1389, 627, MATCH($B$2, resultados!$A$1:$ZZ$1, 0))</f>
        <v/>
      </c>
      <c r="C633">
        <f>INDEX(resultados!$A$2:$ZZ$1389, 627, MATCH($B$3, resultados!$A$1:$ZZ$1, 0))</f>
        <v/>
      </c>
    </row>
    <row r="634">
      <c r="A634">
        <f>INDEX(resultados!$A$2:$ZZ$1389, 628, MATCH($B$1, resultados!$A$1:$ZZ$1, 0))</f>
        <v/>
      </c>
      <c r="B634">
        <f>INDEX(resultados!$A$2:$ZZ$1389, 628, MATCH($B$2, resultados!$A$1:$ZZ$1, 0))</f>
        <v/>
      </c>
      <c r="C634">
        <f>INDEX(resultados!$A$2:$ZZ$1389, 628, MATCH($B$3, resultados!$A$1:$ZZ$1, 0))</f>
        <v/>
      </c>
    </row>
    <row r="635">
      <c r="A635">
        <f>INDEX(resultados!$A$2:$ZZ$1389, 629, MATCH($B$1, resultados!$A$1:$ZZ$1, 0))</f>
        <v/>
      </c>
      <c r="B635">
        <f>INDEX(resultados!$A$2:$ZZ$1389, 629, MATCH($B$2, resultados!$A$1:$ZZ$1, 0))</f>
        <v/>
      </c>
      <c r="C635">
        <f>INDEX(resultados!$A$2:$ZZ$1389, 629, MATCH($B$3, resultados!$A$1:$ZZ$1, 0))</f>
        <v/>
      </c>
    </row>
    <row r="636">
      <c r="A636">
        <f>INDEX(resultados!$A$2:$ZZ$1389, 630, MATCH($B$1, resultados!$A$1:$ZZ$1, 0))</f>
        <v/>
      </c>
      <c r="B636">
        <f>INDEX(resultados!$A$2:$ZZ$1389, 630, MATCH($B$2, resultados!$A$1:$ZZ$1, 0))</f>
        <v/>
      </c>
      <c r="C636">
        <f>INDEX(resultados!$A$2:$ZZ$1389, 630, MATCH($B$3, resultados!$A$1:$ZZ$1, 0))</f>
        <v/>
      </c>
    </row>
    <row r="637">
      <c r="A637">
        <f>INDEX(resultados!$A$2:$ZZ$1389, 631, MATCH($B$1, resultados!$A$1:$ZZ$1, 0))</f>
        <v/>
      </c>
      <c r="B637">
        <f>INDEX(resultados!$A$2:$ZZ$1389, 631, MATCH($B$2, resultados!$A$1:$ZZ$1, 0))</f>
        <v/>
      </c>
      <c r="C637">
        <f>INDEX(resultados!$A$2:$ZZ$1389, 631, MATCH($B$3, resultados!$A$1:$ZZ$1, 0))</f>
        <v/>
      </c>
    </row>
    <row r="638">
      <c r="A638">
        <f>INDEX(resultados!$A$2:$ZZ$1389, 632, MATCH($B$1, resultados!$A$1:$ZZ$1, 0))</f>
        <v/>
      </c>
      <c r="B638">
        <f>INDEX(resultados!$A$2:$ZZ$1389, 632, MATCH($B$2, resultados!$A$1:$ZZ$1, 0))</f>
        <v/>
      </c>
      <c r="C638">
        <f>INDEX(resultados!$A$2:$ZZ$1389, 632, MATCH($B$3, resultados!$A$1:$ZZ$1, 0))</f>
        <v/>
      </c>
    </row>
    <row r="639">
      <c r="A639">
        <f>INDEX(resultados!$A$2:$ZZ$1389, 633, MATCH($B$1, resultados!$A$1:$ZZ$1, 0))</f>
        <v/>
      </c>
      <c r="B639">
        <f>INDEX(resultados!$A$2:$ZZ$1389, 633, MATCH($B$2, resultados!$A$1:$ZZ$1, 0))</f>
        <v/>
      </c>
      <c r="C639">
        <f>INDEX(resultados!$A$2:$ZZ$1389, 633, MATCH($B$3, resultados!$A$1:$ZZ$1, 0))</f>
        <v/>
      </c>
    </row>
    <row r="640">
      <c r="A640">
        <f>INDEX(resultados!$A$2:$ZZ$1389, 634, MATCH($B$1, resultados!$A$1:$ZZ$1, 0))</f>
        <v/>
      </c>
      <c r="B640">
        <f>INDEX(resultados!$A$2:$ZZ$1389, 634, MATCH($B$2, resultados!$A$1:$ZZ$1, 0))</f>
        <v/>
      </c>
      <c r="C640">
        <f>INDEX(resultados!$A$2:$ZZ$1389, 634, MATCH($B$3, resultados!$A$1:$ZZ$1, 0))</f>
        <v/>
      </c>
    </row>
    <row r="641">
      <c r="A641">
        <f>INDEX(resultados!$A$2:$ZZ$1389, 635, MATCH($B$1, resultados!$A$1:$ZZ$1, 0))</f>
        <v/>
      </c>
      <c r="B641">
        <f>INDEX(resultados!$A$2:$ZZ$1389, 635, MATCH($B$2, resultados!$A$1:$ZZ$1, 0))</f>
        <v/>
      </c>
      <c r="C641">
        <f>INDEX(resultados!$A$2:$ZZ$1389, 635, MATCH($B$3, resultados!$A$1:$ZZ$1, 0))</f>
        <v/>
      </c>
    </row>
    <row r="642">
      <c r="A642">
        <f>INDEX(resultados!$A$2:$ZZ$1389, 636, MATCH($B$1, resultados!$A$1:$ZZ$1, 0))</f>
        <v/>
      </c>
      <c r="B642">
        <f>INDEX(resultados!$A$2:$ZZ$1389, 636, MATCH($B$2, resultados!$A$1:$ZZ$1, 0))</f>
        <v/>
      </c>
      <c r="C642">
        <f>INDEX(resultados!$A$2:$ZZ$1389, 636, MATCH($B$3, resultados!$A$1:$ZZ$1, 0))</f>
        <v/>
      </c>
    </row>
    <row r="643">
      <c r="A643">
        <f>INDEX(resultados!$A$2:$ZZ$1389, 637, MATCH($B$1, resultados!$A$1:$ZZ$1, 0))</f>
        <v/>
      </c>
      <c r="B643">
        <f>INDEX(resultados!$A$2:$ZZ$1389, 637, MATCH($B$2, resultados!$A$1:$ZZ$1, 0))</f>
        <v/>
      </c>
      <c r="C643">
        <f>INDEX(resultados!$A$2:$ZZ$1389, 637, MATCH($B$3, resultados!$A$1:$ZZ$1, 0))</f>
        <v/>
      </c>
    </row>
    <row r="644">
      <c r="A644">
        <f>INDEX(resultados!$A$2:$ZZ$1389, 638, MATCH($B$1, resultados!$A$1:$ZZ$1, 0))</f>
        <v/>
      </c>
      <c r="B644">
        <f>INDEX(resultados!$A$2:$ZZ$1389, 638, MATCH($B$2, resultados!$A$1:$ZZ$1, 0))</f>
        <v/>
      </c>
      <c r="C644">
        <f>INDEX(resultados!$A$2:$ZZ$1389, 638, MATCH($B$3, resultados!$A$1:$ZZ$1, 0))</f>
        <v/>
      </c>
    </row>
    <row r="645">
      <c r="A645">
        <f>INDEX(resultados!$A$2:$ZZ$1389, 639, MATCH($B$1, resultados!$A$1:$ZZ$1, 0))</f>
        <v/>
      </c>
      <c r="B645">
        <f>INDEX(resultados!$A$2:$ZZ$1389, 639, MATCH($B$2, resultados!$A$1:$ZZ$1, 0))</f>
        <v/>
      </c>
      <c r="C645">
        <f>INDEX(resultados!$A$2:$ZZ$1389, 639, MATCH($B$3, resultados!$A$1:$ZZ$1, 0))</f>
        <v/>
      </c>
    </row>
    <row r="646">
      <c r="A646">
        <f>INDEX(resultados!$A$2:$ZZ$1389, 640, MATCH($B$1, resultados!$A$1:$ZZ$1, 0))</f>
        <v/>
      </c>
      <c r="B646">
        <f>INDEX(resultados!$A$2:$ZZ$1389, 640, MATCH($B$2, resultados!$A$1:$ZZ$1, 0))</f>
        <v/>
      </c>
      <c r="C646">
        <f>INDEX(resultados!$A$2:$ZZ$1389, 640, MATCH($B$3, resultados!$A$1:$ZZ$1, 0))</f>
        <v/>
      </c>
    </row>
    <row r="647">
      <c r="A647">
        <f>INDEX(resultados!$A$2:$ZZ$1389, 641, MATCH($B$1, resultados!$A$1:$ZZ$1, 0))</f>
        <v/>
      </c>
      <c r="B647">
        <f>INDEX(resultados!$A$2:$ZZ$1389, 641, MATCH($B$2, resultados!$A$1:$ZZ$1, 0))</f>
        <v/>
      </c>
      <c r="C647">
        <f>INDEX(resultados!$A$2:$ZZ$1389, 641, MATCH($B$3, resultados!$A$1:$ZZ$1, 0))</f>
        <v/>
      </c>
    </row>
    <row r="648">
      <c r="A648">
        <f>INDEX(resultados!$A$2:$ZZ$1389, 642, MATCH($B$1, resultados!$A$1:$ZZ$1, 0))</f>
        <v/>
      </c>
      <c r="B648">
        <f>INDEX(resultados!$A$2:$ZZ$1389, 642, MATCH($B$2, resultados!$A$1:$ZZ$1, 0))</f>
        <v/>
      </c>
      <c r="C648">
        <f>INDEX(resultados!$A$2:$ZZ$1389, 642, MATCH($B$3, resultados!$A$1:$ZZ$1, 0))</f>
        <v/>
      </c>
    </row>
    <row r="649">
      <c r="A649">
        <f>INDEX(resultados!$A$2:$ZZ$1389, 643, MATCH($B$1, resultados!$A$1:$ZZ$1, 0))</f>
        <v/>
      </c>
      <c r="B649">
        <f>INDEX(resultados!$A$2:$ZZ$1389, 643, MATCH($B$2, resultados!$A$1:$ZZ$1, 0))</f>
        <v/>
      </c>
      <c r="C649">
        <f>INDEX(resultados!$A$2:$ZZ$1389, 643, MATCH($B$3, resultados!$A$1:$ZZ$1, 0))</f>
        <v/>
      </c>
    </row>
    <row r="650">
      <c r="A650">
        <f>INDEX(resultados!$A$2:$ZZ$1389, 644, MATCH($B$1, resultados!$A$1:$ZZ$1, 0))</f>
        <v/>
      </c>
      <c r="B650">
        <f>INDEX(resultados!$A$2:$ZZ$1389, 644, MATCH($B$2, resultados!$A$1:$ZZ$1, 0))</f>
        <v/>
      </c>
      <c r="C650">
        <f>INDEX(resultados!$A$2:$ZZ$1389, 644, MATCH($B$3, resultados!$A$1:$ZZ$1, 0))</f>
        <v/>
      </c>
    </row>
    <row r="651">
      <c r="A651">
        <f>INDEX(resultados!$A$2:$ZZ$1389, 645, MATCH($B$1, resultados!$A$1:$ZZ$1, 0))</f>
        <v/>
      </c>
      <c r="B651">
        <f>INDEX(resultados!$A$2:$ZZ$1389, 645, MATCH($B$2, resultados!$A$1:$ZZ$1, 0))</f>
        <v/>
      </c>
      <c r="C651">
        <f>INDEX(resultados!$A$2:$ZZ$1389, 645, MATCH($B$3, resultados!$A$1:$ZZ$1, 0))</f>
        <v/>
      </c>
    </row>
    <row r="652">
      <c r="A652">
        <f>INDEX(resultados!$A$2:$ZZ$1389, 646, MATCH($B$1, resultados!$A$1:$ZZ$1, 0))</f>
        <v/>
      </c>
      <c r="B652">
        <f>INDEX(resultados!$A$2:$ZZ$1389, 646, MATCH($B$2, resultados!$A$1:$ZZ$1, 0))</f>
        <v/>
      </c>
      <c r="C652">
        <f>INDEX(resultados!$A$2:$ZZ$1389, 646, MATCH($B$3, resultados!$A$1:$ZZ$1, 0))</f>
        <v/>
      </c>
    </row>
    <row r="653">
      <c r="A653">
        <f>INDEX(resultados!$A$2:$ZZ$1389, 647, MATCH($B$1, resultados!$A$1:$ZZ$1, 0))</f>
        <v/>
      </c>
      <c r="B653">
        <f>INDEX(resultados!$A$2:$ZZ$1389, 647, MATCH($B$2, resultados!$A$1:$ZZ$1, 0))</f>
        <v/>
      </c>
      <c r="C653">
        <f>INDEX(resultados!$A$2:$ZZ$1389, 647, MATCH($B$3, resultados!$A$1:$ZZ$1, 0))</f>
        <v/>
      </c>
    </row>
    <row r="654">
      <c r="A654">
        <f>INDEX(resultados!$A$2:$ZZ$1389, 648, MATCH($B$1, resultados!$A$1:$ZZ$1, 0))</f>
        <v/>
      </c>
      <c r="B654">
        <f>INDEX(resultados!$A$2:$ZZ$1389, 648, MATCH($B$2, resultados!$A$1:$ZZ$1, 0))</f>
        <v/>
      </c>
      <c r="C654">
        <f>INDEX(resultados!$A$2:$ZZ$1389, 648, MATCH($B$3, resultados!$A$1:$ZZ$1, 0))</f>
        <v/>
      </c>
    </row>
    <row r="655">
      <c r="A655">
        <f>INDEX(resultados!$A$2:$ZZ$1389, 649, MATCH($B$1, resultados!$A$1:$ZZ$1, 0))</f>
        <v/>
      </c>
      <c r="B655">
        <f>INDEX(resultados!$A$2:$ZZ$1389, 649, MATCH($B$2, resultados!$A$1:$ZZ$1, 0))</f>
        <v/>
      </c>
      <c r="C655">
        <f>INDEX(resultados!$A$2:$ZZ$1389, 649, MATCH($B$3, resultados!$A$1:$ZZ$1, 0))</f>
        <v/>
      </c>
    </row>
    <row r="656">
      <c r="A656">
        <f>INDEX(resultados!$A$2:$ZZ$1389, 650, MATCH($B$1, resultados!$A$1:$ZZ$1, 0))</f>
        <v/>
      </c>
      <c r="B656">
        <f>INDEX(resultados!$A$2:$ZZ$1389, 650, MATCH($B$2, resultados!$A$1:$ZZ$1, 0))</f>
        <v/>
      </c>
      <c r="C656">
        <f>INDEX(resultados!$A$2:$ZZ$1389, 650, MATCH($B$3, resultados!$A$1:$ZZ$1, 0))</f>
        <v/>
      </c>
    </row>
    <row r="657">
      <c r="A657">
        <f>INDEX(resultados!$A$2:$ZZ$1389, 651, MATCH($B$1, resultados!$A$1:$ZZ$1, 0))</f>
        <v/>
      </c>
      <c r="B657">
        <f>INDEX(resultados!$A$2:$ZZ$1389, 651, MATCH($B$2, resultados!$A$1:$ZZ$1, 0))</f>
        <v/>
      </c>
      <c r="C657">
        <f>INDEX(resultados!$A$2:$ZZ$1389, 651, MATCH($B$3, resultados!$A$1:$ZZ$1, 0))</f>
        <v/>
      </c>
    </row>
    <row r="658">
      <c r="A658">
        <f>INDEX(resultados!$A$2:$ZZ$1389, 652, MATCH($B$1, resultados!$A$1:$ZZ$1, 0))</f>
        <v/>
      </c>
      <c r="B658">
        <f>INDEX(resultados!$A$2:$ZZ$1389, 652, MATCH($B$2, resultados!$A$1:$ZZ$1, 0))</f>
        <v/>
      </c>
      <c r="C658">
        <f>INDEX(resultados!$A$2:$ZZ$1389, 652, MATCH($B$3, resultados!$A$1:$ZZ$1, 0))</f>
        <v/>
      </c>
    </row>
    <row r="659">
      <c r="A659">
        <f>INDEX(resultados!$A$2:$ZZ$1389, 653, MATCH($B$1, resultados!$A$1:$ZZ$1, 0))</f>
        <v/>
      </c>
      <c r="B659">
        <f>INDEX(resultados!$A$2:$ZZ$1389, 653, MATCH($B$2, resultados!$A$1:$ZZ$1, 0))</f>
        <v/>
      </c>
      <c r="C659">
        <f>INDEX(resultados!$A$2:$ZZ$1389, 653, MATCH($B$3, resultados!$A$1:$ZZ$1, 0))</f>
        <v/>
      </c>
    </row>
    <row r="660">
      <c r="A660">
        <f>INDEX(resultados!$A$2:$ZZ$1389, 654, MATCH($B$1, resultados!$A$1:$ZZ$1, 0))</f>
        <v/>
      </c>
      <c r="B660">
        <f>INDEX(resultados!$A$2:$ZZ$1389, 654, MATCH($B$2, resultados!$A$1:$ZZ$1, 0))</f>
        <v/>
      </c>
      <c r="C660">
        <f>INDEX(resultados!$A$2:$ZZ$1389, 654, MATCH($B$3, resultados!$A$1:$ZZ$1, 0))</f>
        <v/>
      </c>
    </row>
    <row r="661">
      <c r="A661">
        <f>INDEX(resultados!$A$2:$ZZ$1389, 655, MATCH($B$1, resultados!$A$1:$ZZ$1, 0))</f>
        <v/>
      </c>
      <c r="B661">
        <f>INDEX(resultados!$A$2:$ZZ$1389, 655, MATCH($B$2, resultados!$A$1:$ZZ$1, 0))</f>
        <v/>
      </c>
      <c r="C661">
        <f>INDEX(resultados!$A$2:$ZZ$1389, 655, MATCH($B$3, resultados!$A$1:$ZZ$1, 0))</f>
        <v/>
      </c>
    </row>
    <row r="662">
      <c r="A662">
        <f>INDEX(resultados!$A$2:$ZZ$1389, 656, MATCH($B$1, resultados!$A$1:$ZZ$1, 0))</f>
        <v/>
      </c>
      <c r="B662">
        <f>INDEX(resultados!$A$2:$ZZ$1389, 656, MATCH($B$2, resultados!$A$1:$ZZ$1, 0))</f>
        <v/>
      </c>
      <c r="C662">
        <f>INDEX(resultados!$A$2:$ZZ$1389, 656, MATCH($B$3, resultados!$A$1:$ZZ$1, 0))</f>
        <v/>
      </c>
    </row>
    <row r="663">
      <c r="A663">
        <f>INDEX(resultados!$A$2:$ZZ$1389, 657, MATCH($B$1, resultados!$A$1:$ZZ$1, 0))</f>
        <v/>
      </c>
      <c r="B663">
        <f>INDEX(resultados!$A$2:$ZZ$1389, 657, MATCH($B$2, resultados!$A$1:$ZZ$1, 0))</f>
        <v/>
      </c>
      <c r="C663">
        <f>INDEX(resultados!$A$2:$ZZ$1389, 657, MATCH($B$3, resultados!$A$1:$ZZ$1, 0))</f>
        <v/>
      </c>
    </row>
    <row r="664">
      <c r="A664">
        <f>INDEX(resultados!$A$2:$ZZ$1389, 658, MATCH($B$1, resultados!$A$1:$ZZ$1, 0))</f>
        <v/>
      </c>
      <c r="B664">
        <f>INDEX(resultados!$A$2:$ZZ$1389, 658, MATCH($B$2, resultados!$A$1:$ZZ$1, 0))</f>
        <v/>
      </c>
      <c r="C664">
        <f>INDEX(resultados!$A$2:$ZZ$1389, 658, MATCH($B$3, resultados!$A$1:$ZZ$1, 0))</f>
        <v/>
      </c>
    </row>
    <row r="665">
      <c r="A665">
        <f>INDEX(resultados!$A$2:$ZZ$1389, 659, MATCH($B$1, resultados!$A$1:$ZZ$1, 0))</f>
        <v/>
      </c>
      <c r="B665">
        <f>INDEX(resultados!$A$2:$ZZ$1389, 659, MATCH($B$2, resultados!$A$1:$ZZ$1, 0))</f>
        <v/>
      </c>
      <c r="C665">
        <f>INDEX(resultados!$A$2:$ZZ$1389, 659, MATCH($B$3, resultados!$A$1:$ZZ$1, 0))</f>
        <v/>
      </c>
    </row>
    <row r="666">
      <c r="A666">
        <f>INDEX(resultados!$A$2:$ZZ$1389, 660, MATCH($B$1, resultados!$A$1:$ZZ$1, 0))</f>
        <v/>
      </c>
      <c r="B666">
        <f>INDEX(resultados!$A$2:$ZZ$1389, 660, MATCH($B$2, resultados!$A$1:$ZZ$1, 0))</f>
        <v/>
      </c>
      <c r="C666">
        <f>INDEX(resultados!$A$2:$ZZ$1389, 660, MATCH($B$3, resultados!$A$1:$ZZ$1, 0))</f>
        <v/>
      </c>
    </row>
    <row r="667">
      <c r="A667">
        <f>INDEX(resultados!$A$2:$ZZ$1389, 661, MATCH($B$1, resultados!$A$1:$ZZ$1, 0))</f>
        <v/>
      </c>
      <c r="B667">
        <f>INDEX(resultados!$A$2:$ZZ$1389, 661, MATCH($B$2, resultados!$A$1:$ZZ$1, 0))</f>
        <v/>
      </c>
      <c r="C667">
        <f>INDEX(resultados!$A$2:$ZZ$1389, 661, MATCH($B$3, resultados!$A$1:$ZZ$1, 0))</f>
        <v/>
      </c>
    </row>
    <row r="668">
      <c r="A668">
        <f>INDEX(resultados!$A$2:$ZZ$1389, 662, MATCH($B$1, resultados!$A$1:$ZZ$1, 0))</f>
        <v/>
      </c>
      <c r="B668">
        <f>INDEX(resultados!$A$2:$ZZ$1389, 662, MATCH($B$2, resultados!$A$1:$ZZ$1, 0))</f>
        <v/>
      </c>
      <c r="C668">
        <f>INDEX(resultados!$A$2:$ZZ$1389, 662, MATCH($B$3, resultados!$A$1:$ZZ$1, 0))</f>
        <v/>
      </c>
    </row>
    <row r="669">
      <c r="A669">
        <f>INDEX(resultados!$A$2:$ZZ$1389, 663, MATCH($B$1, resultados!$A$1:$ZZ$1, 0))</f>
        <v/>
      </c>
      <c r="B669">
        <f>INDEX(resultados!$A$2:$ZZ$1389, 663, MATCH($B$2, resultados!$A$1:$ZZ$1, 0))</f>
        <v/>
      </c>
      <c r="C669">
        <f>INDEX(resultados!$A$2:$ZZ$1389, 663, MATCH($B$3, resultados!$A$1:$ZZ$1, 0))</f>
        <v/>
      </c>
    </row>
    <row r="670">
      <c r="A670">
        <f>INDEX(resultados!$A$2:$ZZ$1389, 664, MATCH($B$1, resultados!$A$1:$ZZ$1, 0))</f>
        <v/>
      </c>
      <c r="B670">
        <f>INDEX(resultados!$A$2:$ZZ$1389, 664, MATCH($B$2, resultados!$A$1:$ZZ$1, 0))</f>
        <v/>
      </c>
      <c r="C670">
        <f>INDEX(resultados!$A$2:$ZZ$1389, 664, MATCH($B$3, resultados!$A$1:$ZZ$1, 0))</f>
        <v/>
      </c>
    </row>
    <row r="671">
      <c r="A671">
        <f>INDEX(resultados!$A$2:$ZZ$1389, 665, MATCH($B$1, resultados!$A$1:$ZZ$1, 0))</f>
        <v/>
      </c>
      <c r="B671">
        <f>INDEX(resultados!$A$2:$ZZ$1389, 665, MATCH($B$2, resultados!$A$1:$ZZ$1, 0))</f>
        <v/>
      </c>
      <c r="C671">
        <f>INDEX(resultados!$A$2:$ZZ$1389, 665, MATCH($B$3, resultados!$A$1:$ZZ$1, 0))</f>
        <v/>
      </c>
    </row>
    <row r="672">
      <c r="A672">
        <f>INDEX(resultados!$A$2:$ZZ$1389, 666, MATCH($B$1, resultados!$A$1:$ZZ$1, 0))</f>
        <v/>
      </c>
      <c r="B672">
        <f>INDEX(resultados!$A$2:$ZZ$1389, 666, MATCH($B$2, resultados!$A$1:$ZZ$1, 0))</f>
        <v/>
      </c>
      <c r="C672">
        <f>INDEX(resultados!$A$2:$ZZ$1389, 666, MATCH($B$3, resultados!$A$1:$ZZ$1, 0))</f>
        <v/>
      </c>
    </row>
    <row r="673">
      <c r="A673">
        <f>INDEX(resultados!$A$2:$ZZ$1389, 667, MATCH($B$1, resultados!$A$1:$ZZ$1, 0))</f>
        <v/>
      </c>
      <c r="B673">
        <f>INDEX(resultados!$A$2:$ZZ$1389, 667, MATCH($B$2, resultados!$A$1:$ZZ$1, 0))</f>
        <v/>
      </c>
      <c r="C673">
        <f>INDEX(resultados!$A$2:$ZZ$1389, 667, MATCH($B$3, resultados!$A$1:$ZZ$1, 0))</f>
        <v/>
      </c>
    </row>
    <row r="674">
      <c r="A674">
        <f>INDEX(resultados!$A$2:$ZZ$1389, 668, MATCH($B$1, resultados!$A$1:$ZZ$1, 0))</f>
        <v/>
      </c>
      <c r="B674">
        <f>INDEX(resultados!$A$2:$ZZ$1389, 668, MATCH($B$2, resultados!$A$1:$ZZ$1, 0))</f>
        <v/>
      </c>
      <c r="C674">
        <f>INDEX(resultados!$A$2:$ZZ$1389, 668, MATCH($B$3, resultados!$A$1:$ZZ$1, 0))</f>
        <v/>
      </c>
    </row>
    <row r="675">
      <c r="A675">
        <f>INDEX(resultados!$A$2:$ZZ$1389, 669, MATCH($B$1, resultados!$A$1:$ZZ$1, 0))</f>
        <v/>
      </c>
      <c r="B675">
        <f>INDEX(resultados!$A$2:$ZZ$1389, 669, MATCH($B$2, resultados!$A$1:$ZZ$1, 0))</f>
        <v/>
      </c>
      <c r="C675">
        <f>INDEX(resultados!$A$2:$ZZ$1389, 669, MATCH($B$3, resultados!$A$1:$ZZ$1, 0))</f>
        <v/>
      </c>
    </row>
    <row r="676">
      <c r="A676">
        <f>INDEX(resultados!$A$2:$ZZ$1389, 670, MATCH($B$1, resultados!$A$1:$ZZ$1, 0))</f>
        <v/>
      </c>
      <c r="B676">
        <f>INDEX(resultados!$A$2:$ZZ$1389, 670, MATCH($B$2, resultados!$A$1:$ZZ$1, 0))</f>
        <v/>
      </c>
      <c r="C676">
        <f>INDEX(resultados!$A$2:$ZZ$1389, 670, MATCH($B$3, resultados!$A$1:$ZZ$1, 0))</f>
        <v/>
      </c>
    </row>
    <row r="677">
      <c r="A677">
        <f>INDEX(resultados!$A$2:$ZZ$1389, 671, MATCH($B$1, resultados!$A$1:$ZZ$1, 0))</f>
        <v/>
      </c>
      <c r="B677">
        <f>INDEX(resultados!$A$2:$ZZ$1389, 671, MATCH($B$2, resultados!$A$1:$ZZ$1, 0))</f>
        <v/>
      </c>
      <c r="C677">
        <f>INDEX(resultados!$A$2:$ZZ$1389, 671, MATCH($B$3, resultados!$A$1:$ZZ$1, 0))</f>
        <v/>
      </c>
    </row>
    <row r="678">
      <c r="A678">
        <f>INDEX(resultados!$A$2:$ZZ$1389, 672, MATCH($B$1, resultados!$A$1:$ZZ$1, 0))</f>
        <v/>
      </c>
      <c r="B678">
        <f>INDEX(resultados!$A$2:$ZZ$1389, 672, MATCH($B$2, resultados!$A$1:$ZZ$1, 0))</f>
        <v/>
      </c>
      <c r="C678">
        <f>INDEX(resultados!$A$2:$ZZ$1389, 672, MATCH($B$3, resultados!$A$1:$ZZ$1, 0))</f>
        <v/>
      </c>
    </row>
    <row r="679">
      <c r="A679">
        <f>INDEX(resultados!$A$2:$ZZ$1389, 673, MATCH($B$1, resultados!$A$1:$ZZ$1, 0))</f>
        <v/>
      </c>
      <c r="B679">
        <f>INDEX(resultados!$A$2:$ZZ$1389, 673, MATCH($B$2, resultados!$A$1:$ZZ$1, 0))</f>
        <v/>
      </c>
      <c r="C679">
        <f>INDEX(resultados!$A$2:$ZZ$1389, 673, MATCH($B$3, resultados!$A$1:$ZZ$1, 0))</f>
        <v/>
      </c>
    </row>
    <row r="680">
      <c r="A680">
        <f>INDEX(resultados!$A$2:$ZZ$1389, 674, MATCH($B$1, resultados!$A$1:$ZZ$1, 0))</f>
        <v/>
      </c>
      <c r="B680">
        <f>INDEX(resultados!$A$2:$ZZ$1389, 674, MATCH($B$2, resultados!$A$1:$ZZ$1, 0))</f>
        <v/>
      </c>
      <c r="C680">
        <f>INDEX(resultados!$A$2:$ZZ$1389, 674, MATCH($B$3, resultados!$A$1:$ZZ$1, 0))</f>
        <v/>
      </c>
    </row>
    <row r="681">
      <c r="A681">
        <f>INDEX(resultados!$A$2:$ZZ$1389, 675, MATCH($B$1, resultados!$A$1:$ZZ$1, 0))</f>
        <v/>
      </c>
      <c r="B681">
        <f>INDEX(resultados!$A$2:$ZZ$1389, 675, MATCH($B$2, resultados!$A$1:$ZZ$1, 0))</f>
        <v/>
      </c>
      <c r="C681">
        <f>INDEX(resultados!$A$2:$ZZ$1389, 675, MATCH($B$3, resultados!$A$1:$ZZ$1, 0))</f>
        <v/>
      </c>
    </row>
    <row r="682">
      <c r="A682">
        <f>INDEX(resultados!$A$2:$ZZ$1389, 676, MATCH($B$1, resultados!$A$1:$ZZ$1, 0))</f>
        <v/>
      </c>
      <c r="B682">
        <f>INDEX(resultados!$A$2:$ZZ$1389, 676, MATCH($B$2, resultados!$A$1:$ZZ$1, 0))</f>
        <v/>
      </c>
      <c r="C682">
        <f>INDEX(resultados!$A$2:$ZZ$1389, 676, MATCH($B$3, resultados!$A$1:$ZZ$1, 0))</f>
        <v/>
      </c>
    </row>
    <row r="683">
      <c r="A683">
        <f>INDEX(resultados!$A$2:$ZZ$1389, 677, MATCH($B$1, resultados!$A$1:$ZZ$1, 0))</f>
        <v/>
      </c>
      <c r="B683">
        <f>INDEX(resultados!$A$2:$ZZ$1389, 677, MATCH($B$2, resultados!$A$1:$ZZ$1, 0))</f>
        <v/>
      </c>
      <c r="C683">
        <f>INDEX(resultados!$A$2:$ZZ$1389, 677, MATCH($B$3, resultados!$A$1:$ZZ$1, 0))</f>
        <v/>
      </c>
    </row>
    <row r="684">
      <c r="A684">
        <f>INDEX(resultados!$A$2:$ZZ$1389, 678, MATCH($B$1, resultados!$A$1:$ZZ$1, 0))</f>
        <v/>
      </c>
      <c r="B684">
        <f>INDEX(resultados!$A$2:$ZZ$1389, 678, MATCH($B$2, resultados!$A$1:$ZZ$1, 0))</f>
        <v/>
      </c>
      <c r="C684">
        <f>INDEX(resultados!$A$2:$ZZ$1389, 678, MATCH($B$3, resultados!$A$1:$ZZ$1, 0))</f>
        <v/>
      </c>
    </row>
    <row r="685">
      <c r="A685">
        <f>INDEX(resultados!$A$2:$ZZ$1389, 679, MATCH($B$1, resultados!$A$1:$ZZ$1, 0))</f>
        <v/>
      </c>
      <c r="B685">
        <f>INDEX(resultados!$A$2:$ZZ$1389, 679, MATCH($B$2, resultados!$A$1:$ZZ$1, 0))</f>
        <v/>
      </c>
      <c r="C685">
        <f>INDEX(resultados!$A$2:$ZZ$1389, 679, MATCH($B$3, resultados!$A$1:$ZZ$1, 0))</f>
        <v/>
      </c>
    </row>
    <row r="686">
      <c r="A686">
        <f>INDEX(resultados!$A$2:$ZZ$1389, 680, MATCH($B$1, resultados!$A$1:$ZZ$1, 0))</f>
        <v/>
      </c>
      <c r="B686">
        <f>INDEX(resultados!$A$2:$ZZ$1389, 680, MATCH($B$2, resultados!$A$1:$ZZ$1, 0))</f>
        <v/>
      </c>
      <c r="C686">
        <f>INDEX(resultados!$A$2:$ZZ$1389, 680, MATCH($B$3, resultados!$A$1:$ZZ$1, 0))</f>
        <v/>
      </c>
    </row>
    <row r="687">
      <c r="A687">
        <f>INDEX(resultados!$A$2:$ZZ$1389, 681, MATCH($B$1, resultados!$A$1:$ZZ$1, 0))</f>
        <v/>
      </c>
      <c r="B687">
        <f>INDEX(resultados!$A$2:$ZZ$1389, 681, MATCH($B$2, resultados!$A$1:$ZZ$1, 0))</f>
        <v/>
      </c>
      <c r="C687">
        <f>INDEX(resultados!$A$2:$ZZ$1389, 681, MATCH($B$3, resultados!$A$1:$ZZ$1, 0))</f>
        <v/>
      </c>
    </row>
    <row r="688">
      <c r="A688">
        <f>INDEX(resultados!$A$2:$ZZ$1389, 682, MATCH($B$1, resultados!$A$1:$ZZ$1, 0))</f>
        <v/>
      </c>
      <c r="B688">
        <f>INDEX(resultados!$A$2:$ZZ$1389, 682, MATCH($B$2, resultados!$A$1:$ZZ$1, 0))</f>
        <v/>
      </c>
      <c r="C688">
        <f>INDEX(resultados!$A$2:$ZZ$1389, 682, MATCH($B$3, resultados!$A$1:$ZZ$1, 0))</f>
        <v/>
      </c>
    </row>
    <row r="689">
      <c r="A689">
        <f>INDEX(resultados!$A$2:$ZZ$1389, 683, MATCH($B$1, resultados!$A$1:$ZZ$1, 0))</f>
        <v/>
      </c>
      <c r="B689">
        <f>INDEX(resultados!$A$2:$ZZ$1389, 683, MATCH($B$2, resultados!$A$1:$ZZ$1, 0))</f>
        <v/>
      </c>
      <c r="C689">
        <f>INDEX(resultados!$A$2:$ZZ$1389, 683, MATCH($B$3, resultados!$A$1:$ZZ$1, 0))</f>
        <v/>
      </c>
    </row>
    <row r="690">
      <c r="A690">
        <f>INDEX(resultados!$A$2:$ZZ$1389, 684, MATCH($B$1, resultados!$A$1:$ZZ$1, 0))</f>
        <v/>
      </c>
      <c r="B690">
        <f>INDEX(resultados!$A$2:$ZZ$1389, 684, MATCH($B$2, resultados!$A$1:$ZZ$1, 0))</f>
        <v/>
      </c>
      <c r="C690">
        <f>INDEX(resultados!$A$2:$ZZ$1389, 684, MATCH($B$3, resultados!$A$1:$ZZ$1, 0))</f>
        <v/>
      </c>
    </row>
    <row r="691">
      <c r="A691">
        <f>INDEX(resultados!$A$2:$ZZ$1389, 685, MATCH($B$1, resultados!$A$1:$ZZ$1, 0))</f>
        <v/>
      </c>
      <c r="B691">
        <f>INDEX(resultados!$A$2:$ZZ$1389, 685, MATCH($B$2, resultados!$A$1:$ZZ$1, 0))</f>
        <v/>
      </c>
      <c r="C691">
        <f>INDEX(resultados!$A$2:$ZZ$1389, 685, MATCH($B$3, resultados!$A$1:$ZZ$1, 0))</f>
        <v/>
      </c>
    </row>
    <row r="692">
      <c r="A692">
        <f>INDEX(resultados!$A$2:$ZZ$1389, 686, MATCH($B$1, resultados!$A$1:$ZZ$1, 0))</f>
        <v/>
      </c>
      <c r="B692">
        <f>INDEX(resultados!$A$2:$ZZ$1389, 686, MATCH($B$2, resultados!$A$1:$ZZ$1, 0))</f>
        <v/>
      </c>
      <c r="C692">
        <f>INDEX(resultados!$A$2:$ZZ$1389, 686, MATCH($B$3, resultados!$A$1:$ZZ$1, 0))</f>
        <v/>
      </c>
    </row>
    <row r="693">
      <c r="A693">
        <f>INDEX(resultados!$A$2:$ZZ$1389, 687, MATCH($B$1, resultados!$A$1:$ZZ$1, 0))</f>
        <v/>
      </c>
      <c r="B693">
        <f>INDEX(resultados!$A$2:$ZZ$1389, 687, MATCH($B$2, resultados!$A$1:$ZZ$1, 0))</f>
        <v/>
      </c>
      <c r="C693">
        <f>INDEX(resultados!$A$2:$ZZ$1389, 687, MATCH($B$3, resultados!$A$1:$ZZ$1, 0))</f>
        <v/>
      </c>
    </row>
    <row r="694">
      <c r="A694">
        <f>INDEX(resultados!$A$2:$ZZ$1389, 688, MATCH($B$1, resultados!$A$1:$ZZ$1, 0))</f>
        <v/>
      </c>
      <c r="B694">
        <f>INDEX(resultados!$A$2:$ZZ$1389, 688, MATCH($B$2, resultados!$A$1:$ZZ$1, 0))</f>
        <v/>
      </c>
      <c r="C694">
        <f>INDEX(resultados!$A$2:$ZZ$1389, 688, MATCH($B$3, resultados!$A$1:$ZZ$1, 0))</f>
        <v/>
      </c>
    </row>
    <row r="695">
      <c r="A695">
        <f>INDEX(resultados!$A$2:$ZZ$1389, 689, MATCH($B$1, resultados!$A$1:$ZZ$1, 0))</f>
        <v/>
      </c>
      <c r="B695">
        <f>INDEX(resultados!$A$2:$ZZ$1389, 689, MATCH($B$2, resultados!$A$1:$ZZ$1, 0))</f>
        <v/>
      </c>
      <c r="C695">
        <f>INDEX(resultados!$A$2:$ZZ$1389, 689, MATCH($B$3, resultados!$A$1:$ZZ$1, 0))</f>
        <v/>
      </c>
    </row>
    <row r="696">
      <c r="A696">
        <f>INDEX(resultados!$A$2:$ZZ$1389, 690, MATCH($B$1, resultados!$A$1:$ZZ$1, 0))</f>
        <v/>
      </c>
      <c r="B696">
        <f>INDEX(resultados!$A$2:$ZZ$1389, 690, MATCH($B$2, resultados!$A$1:$ZZ$1, 0))</f>
        <v/>
      </c>
      <c r="C696">
        <f>INDEX(resultados!$A$2:$ZZ$1389, 690, MATCH($B$3, resultados!$A$1:$ZZ$1, 0))</f>
        <v/>
      </c>
    </row>
    <row r="697">
      <c r="A697">
        <f>INDEX(resultados!$A$2:$ZZ$1389, 691, MATCH($B$1, resultados!$A$1:$ZZ$1, 0))</f>
        <v/>
      </c>
      <c r="B697">
        <f>INDEX(resultados!$A$2:$ZZ$1389, 691, MATCH($B$2, resultados!$A$1:$ZZ$1, 0))</f>
        <v/>
      </c>
      <c r="C697">
        <f>INDEX(resultados!$A$2:$ZZ$1389, 691, MATCH($B$3, resultados!$A$1:$ZZ$1, 0))</f>
        <v/>
      </c>
    </row>
    <row r="698">
      <c r="A698">
        <f>INDEX(resultados!$A$2:$ZZ$1389, 692, MATCH($B$1, resultados!$A$1:$ZZ$1, 0))</f>
        <v/>
      </c>
      <c r="B698">
        <f>INDEX(resultados!$A$2:$ZZ$1389, 692, MATCH($B$2, resultados!$A$1:$ZZ$1, 0))</f>
        <v/>
      </c>
      <c r="C698">
        <f>INDEX(resultados!$A$2:$ZZ$1389, 692, MATCH($B$3, resultados!$A$1:$ZZ$1, 0))</f>
        <v/>
      </c>
    </row>
    <row r="699">
      <c r="A699">
        <f>INDEX(resultados!$A$2:$ZZ$1389, 693, MATCH($B$1, resultados!$A$1:$ZZ$1, 0))</f>
        <v/>
      </c>
      <c r="B699">
        <f>INDEX(resultados!$A$2:$ZZ$1389, 693, MATCH($B$2, resultados!$A$1:$ZZ$1, 0))</f>
        <v/>
      </c>
      <c r="C699">
        <f>INDEX(resultados!$A$2:$ZZ$1389, 693, MATCH($B$3, resultados!$A$1:$ZZ$1, 0))</f>
        <v/>
      </c>
    </row>
    <row r="700">
      <c r="A700">
        <f>INDEX(resultados!$A$2:$ZZ$1389, 694, MATCH($B$1, resultados!$A$1:$ZZ$1, 0))</f>
        <v/>
      </c>
      <c r="B700">
        <f>INDEX(resultados!$A$2:$ZZ$1389, 694, MATCH($B$2, resultados!$A$1:$ZZ$1, 0))</f>
        <v/>
      </c>
      <c r="C700">
        <f>INDEX(resultados!$A$2:$ZZ$1389, 694, MATCH($B$3, resultados!$A$1:$ZZ$1, 0))</f>
        <v/>
      </c>
    </row>
    <row r="701">
      <c r="A701">
        <f>INDEX(resultados!$A$2:$ZZ$1389, 695, MATCH($B$1, resultados!$A$1:$ZZ$1, 0))</f>
        <v/>
      </c>
      <c r="B701">
        <f>INDEX(resultados!$A$2:$ZZ$1389, 695, MATCH($B$2, resultados!$A$1:$ZZ$1, 0))</f>
        <v/>
      </c>
      <c r="C701">
        <f>INDEX(resultados!$A$2:$ZZ$1389, 695, MATCH($B$3, resultados!$A$1:$ZZ$1, 0))</f>
        <v/>
      </c>
    </row>
    <row r="702">
      <c r="A702">
        <f>INDEX(resultados!$A$2:$ZZ$1389, 696, MATCH($B$1, resultados!$A$1:$ZZ$1, 0))</f>
        <v/>
      </c>
      <c r="B702">
        <f>INDEX(resultados!$A$2:$ZZ$1389, 696, MATCH($B$2, resultados!$A$1:$ZZ$1, 0))</f>
        <v/>
      </c>
      <c r="C702">
        <f>INDEX(resultados!$A$2:$ZZ$1389, 696, MATCH($B$3, resultados!$A$1:$ZZ$1, 0))</f>
        <v/>
      </c>
    </row>
    <row r="703">
      <c r="A703">
        <f>INDEX(resultados!$A$2:$ZZ$1389, 697, MATCH($B$1, resultados!$A$1:$ZZ$1, 0))</f>
        <v/>
      </c>
      <c r="B703">
        <f>INDEX(resultados!$A$2:$ZZ$1389, 697, MATCH($B$2, resultados!$A$1:$ZZ$1, 0))</f>
        <v/>
      </c>
      <c r="C703">
        <f>INDEX(resultados!$A$2:$ZZ$1389, 697, MATCH($B$3, resultados!$A$1:$ZZ$1, 0))</f>
        <v/>
      </c>
    </row>
    <row r="704">
      <c r="A704">
        <f>INDEX(resultados!$A$2:$ZZ$1389, 698, MATCH($B$1, resultados!$A$1:$ZZ$1, 0))</f>
        <v/>
      </c>
      <c r="B704">
        <f>INDEX(resultados!$A$2:$ZZ$1389, 698, MATCH($B$2, resultados!$A$1:$ZZ$1, 0))</f>
        <v/>
      </c>
      <c r="C704">
        <f>INDEX(resultados!$A$2:$ZZ$1389, 698, MATCH($B$3, resultados!$A$1:$ZZ$1, 0))</f>
        <v/>
      </c>
    </row>
    <row r="705">
      <c r="A705">
        <f>INDEX(resultados!$A$2:$ZZ$1389, 699, MATCH($B$1, resultados!$A$1:$ZZ$1, 0))</f>
        <v/>
      </c>
      <c r="B705">
        <f>INDEX(resultados!$A$2:$ZZ$1389, 699, MATCH($B$2, resultados!$A$1:$ZZ$1, 0))</f>
        <v/>
      </c>
      <c r="C705">
        <f>INDEX(resultados!$A$2:$ZZ$1389, 699, MATCH($B$3, resultados!$A$1:$ZZ$1, 0))</f>
        <v/>
      </c>
    </row>
    <row r="706">
      <c r="A706">
        <f>INDEX(resultados!$A$2:$ZZ$1389, 700, MATCH($B$1, resultados!$A$1:$ZZ$1, 0))</f>
        <v/>
      </c>
      <c r="B706">
        <f>INDEX(resultados!$A$2:$ZZ$1389, 700, MATCH($B$2, resultados!$A$1:$ZZ$1, 0))</f>
        <v/>
      </c>
      <c r="C706">
        <f>INDEX(resultados!$A$2:$ZZ$1389, 700, MATCH($B$3, resultados!$A$1:$ZZ$1, 0))</f>
        <v/>
      </c>
    </row>
    <row r="707">
      <c r="A707">
        <f>INDEX(resultados!$A$2:$ZZ$1389, 701, MATCH($B$1, resultados!$A$1:$ZZ$1, 0))</f>
        <v/>
      </c>
      <c r="B707">
        <f>INDEX(resultados!$A$2:$ZZ$1389, 701, MATCH($B$2, resultados!$A$1:$ZZ$1, 0))</f>
        <v/>
      </c>
      <c r="C707">
        <f>INDEX(resultados!$A$2:$ZZ$1389, 701, MATCH($B$3, resultados!$A$1:$ZZ$1, 0))</f>
        <v/>
      </c>
    </row>
    <row r="708">
      <c r="A708">
        <f>INDEX(resultados!$A$2:$ZZ$1389, 702, MATCH($B$1, resultados!$A$1:$ZZ$1, 0))</f>
        <v/>
      </c>
      <c r="B708">
        <f>INDEX(resultados!$A$2:$ZZ$1389, 702, MATCH($B$2, resultados!$A$1:$ZZ$1, 0))</f>
        <v/>
      </c>
      <c r="C708">
        <f>INDEX(resultados!$A$2:$ZZ$1389, 702, MATCH($B$3, resultados!$A$1:$ZZ$1, 0))</f>
        <v/>
      </c>
    </row>
    <row r="709">
      <c r="A709">
        <f>INDEX(resultados!$A$2:$ZZ$1389, 703, MATCH($B$1, resultados!$A$1:$ZZ$1, 0))</f>
        <v/>
      </c>
      <c r="B709">
        <f>INDEX(resultados!$A$2:$ZZ$1389, 703, MATCH($B$2, resultados!$A$1:$ZZ$1, 0))</f>
        <v/>
      </c>
      <c r="C709">
        <f>INDEX(resultados!$A$2:$ZZ$1389, 703, MATCH($B$3, resultados!$A$1:$ZZ$1, 0))</f>
        <v/>
      </c>
    </row>
    <row r="710">
      <c r="A710">
        <f>INDEX(resultados!$A$2:$ZZ$1389, 704, MATCH($B$1, resultados!$A$1:$ZZ$1, 0))</f>
        <v/>
      </c>
      <c r="B710">
        <f>INDEX(resultados!$A$2:$ZZ$1389, 704, MATCH($B$2, resultados!$A$1:$ZZ$1, 0))</f>
        <v/>
      </c>
      <c r="C710">
        <f>INDEX(resultados!$A$2:$ZZ$1389, 704, MATCH($B$3, resultados!$A$1:$ZZ$1, 0))</f>
        <v/>
      </c>
    </row>
    <row r="711">
      <c r="A711">
        <f>INDEX(resultados!$A$2:$ZZ$1389, 705, MATCH($B$1, resultados!$A$1:$ZZ$1, 0))</f>
        <v/>
      </c>
      <c r="B711">
        <f>INDEX(resultados!$A$2:$ZZ$1389, 705, MATCH($B$2, resultados!$A$1:$ZZ$1, 0))</f>
        <v/>
      </c>
      <c r="C711">
        <f>INDEX(resultados!$A$2:$ZZ$1389, 705, MATCH($B$3, resultados!$A$1:$ZZ$1, 0))</f>
        <v/>
      </c>
    </row>
    <row r="712">
      <c r="A712">
        <f>INDEX(resultados!$A$2:$ZZ$1389, 706, MATCH($B$1, resultados!$A$1:$ZZ$1, 0))</f>
        <v/>
      </c>
      <c r="B712">
        <f>INDEX(resultados!$A$2:$ZZ$1389, 706, MATCH($B$2, resultados!$A$1:$ZZ$1, 0))</f>
        <v/>
      </c>
      <c r="C712">
        <f>INDEX(resultados!$A$2:$ZZ$1389, 706, MATCH($B$3, resultados!$A$1:$ZZ$1, 0))</f>
        <v/>
      </c>
    </row>
    <row r="713">
      <c r="A713">
        <f>INDEX(resultados!$A$2:$ZZ$1389, 707, MATCH($B$1, resultados!$A$1:$ZZ$1, 0))</f>
        <v/>
      </c>
      <c r="B713">
        <f>INDEX(resultados!$A$2:$ZZ$1389, 707, MATCH($B$2, resultados!$A$1:$ZZ$1, 0))</f>
        <v/>
      </c>
      <c r="C713">
        <f>INDEX(resultados!$A$2:$ZZ$1389, 707, MATCH($B$3, resultados!$A$1:$ZZ$1, 0))</f>
        <v/>
      </c>
    </row>
    <row r="714">
      <c r="A714">
        <f>INDEX(resultados!$A$2:$ZZ$1389, 708, MATCH($B$1, resultados!$A$1:$ZZ$1, 0))</f>
        <v/>
      </c>
      <c r="B714">
        <f>INDEX(resultados!$A$2:$ZZ$1389, 708, MATCH($B$2, resultados!$A$1:$ZZ$1, 0))</f>
        <v/>
      </c>
      <c r="C714">
        <f>INDEX(resultados!$A$2:$ZZ$1389, 708, MATCH($B$3, resultados!$A$1:$ZZ$1, 0))</f>
        <v/>
      </c>
    </row>
    <row r="715">
      <c r="A715">
        <f>INDEX(resultados!$A$2:$ZZ$1389, 709, MATCH($B$1, resultados!$A$1:$ZZ$1, 0))</f>
        <v/>
      </c>
      <c r="B715">
        <f>INDEX(resultados!$A$2:$ZZ$1389, 709, MATCH($B$2, resultados!$A$1:$ZZ$1, 0))</f>
        <v/>
      </c>
      <c r="C715">
        <f>INDEX(resultados!$A$2:$ZZ$1389, 709, MATCH($B$3, resultados!$A$1:$ZZ$1, 0))</f>
        <v/>
      </c>
    </row>
    <row r="716">
      <c r="A716">
        <f>INDEX(resultados!$A$2:$ZZ$1389, 710, MATCH($B$1, resultados!$A$1:$ZZ$1, 0))</f>
        <v/>
      </c>
      <c r="B716">
        <f>INDEX(resultados!$A$2:$ZZ$1389, 710, MATCH($B$2, resultados!$A$1:$ZZ$1, 0))</f>
        <v/>
      </c>
      <c r="C716">
        <f>INDEX(resultados!$A$2:$ZZ$1389, 710, MATCH($B$3, resultados!$A$1:$ZZ$1, 0))</f>
        <v/>
      </c>
    </row>
    <row r="717">
      <c r="A717">
        <f>INDEX(resultados!$A$2:$ZZ$1389, 711, MATCH($B$1, resultados!$A$1:$ZZ$1, 0))</f>
        <v/>
      </c>
      <c r="B717">
        <f>INDEX(resultados!$A$2:$ZZ$1389, 711, MATCH($B$2, resultados!$A$1:$ZZ$1, 0))</f>
        <v/>
      </c>
      <c r="C717">
        <f>INDEX(resultados!$A$2:$ZZ$1389, 711, MATCH($B$3, resultados!$A$1:$ZZ$1, 0))</f>
        <v/>
      </c>
    </row>
    <row r="718">
      <c r="A718">
        <f>INDEX(resultados!$A$2:$ZZ$1389, 712, MATCH($B$1, resultados!$A$1:$ZZ$1, 0))</f>
        <v/>
      </c>
      <c r="B718">
        <f>INDEX(resultados!$A$2:$ZZ$1389, 712, MATCH($B$2, resultados!$A$1:$ZZ$1, 0))</f>
        <v/>
      </c>
      <c r="C718">
        <f>INDEX(resultados!$A$2:$ZZ$1389, 712, MATCH($B$3, resultados!$A$1:$ZZ$1, 0))</f>
        <v/>
      </c>
    </row>
    <row r="719">
      <c r="A719">
        <f>INDEX(resultados!$A$2:$ZZ$1389, 713, MATCH($B$1, resultados!$A$1:$ZZ$1, 0))</f>
        <v/>
      </c>
      <c r="B719">
        <f>INDEX(resultados!$A$2:$ZZ$1389, 713, MATCH($B$2, resultados!$A$1:$ZZ$1, 0))</f>
        <v/>
      </c>
      <c r="C719">
        <f>INDEX(resultados!$A$2:$ZZ$1389, 713, MATCH($B$3, resultados!$A$1:$ZZ$1, 0))</f>
        <v/>
      </c>
    </row>
    <row r="720">
      <c r="A720">
        <f>INDEX(resultados!$A$2:$ZZ$1389, 714, MATCH($B$1, resultados!$A$1:$ZZ$1, 0))</f>
        <v/>
      </c>
      <c r="B720">
        <f>INDEX(resultados!$A$2:$ZZ$1389, 714, MATCH($B$2, resultados!$A$1:$ZZ$1, 0))</f>
        <v/>
      </c>
      <c r="C720">
        <f>INDEX(resultados!$A$2:$ZZ$1389, 714, MATCH($B$3, resultados!$A$1:$ZZ$1, 0))</f>
        <v/>
      </c>
    </row>
    <row r="721">
      <c r="A721">
        <f>INDEX(resultados!$A$2:$ZZ$1389, 715, MATCH($B$1, resultados!$A$1:$ZZ$1, 0))</f>
        <v/>
      </c>
      <c r="B721">
        <f>INDEX(resultados!$A$2:$ZZ$1389, 715, MATCH($B$2, resultados!$A$1:$ZZ$1, 0))</f>
        <v/>
      </c>
      <c r="C721">
        <f>INDEX(resultados!$A$2:$ZZ$1389, 715, MATCH($B$3, resultados!$A$1:$ZZ$1, 0))</f>
        <v/>
      </c>
    </row>
    <row r="722">
      <c r="A722">
        <f>INDEX(resultados!$A$2:$ZZ$1389, 716, MATCH($B$1, resultados!$A$1:$ZZ$1, 0))</f>
        <v/>
      </c>
      <c r="B722">
        <f>INDEX(resultados!$A$2:$ZZ$1389, 716, MATCH($B$2, resultados!$A$1:$ZZ$1, 0))</f>
        <v/>
      </c>
      <c r="C722">
        <f>INDEX(resultados!$A$2:$ZZ$1389, 716, MATCH($B$3, resultados!$A$1:$ZZ$1, 0))</f>
        <v/>
      </c>
    </row>
    <row r="723">
      <c r="A723">
        <f>INDEX(resultados!$A$2:$ZZ$1389, 717, MATCH($B$1, resultados!$A$1:$ZZ$1, 0))</f>
        <v/>
      </c>
      <c r="B723">
        <f>INDEX(resultados!$A$2:$ZZ$1389, 717, MATCH($B$2, resultados!$A$1:$ZZ$1, 0))</f>
        <v/>
      </c>
      <c r="C723">
        <f>INDEX(resultados!$A$2:$ZZ$1389, 717, MATCH($B$3, resultados!$A$1:$ZZ$1, 0))</f>
        <v/>
      </c>
    </row>
    <row r="724">
      <c r="A724">
        <f>INDEX(resultados!$A$2:$ZZ$1389, 718, MATCH($B$1, resultados!$A$1:$ZZ$1, 0))</f>
        <v/>
      </c>
      <c r="B724">
        <f>INDEX(resultados!$A$2:$ZZ$1389, 718, MATCH($B$2, resultados!$A$1:$ZZ$1, 0))</f>
        <v/>
      </c>
      <c r="C724">
        <f>INDEX(resultados!$A$2:$ZZ$1389, 718, MATCH($B$3, resultados!$A$1:$ZZ$1, 0))</f>
        <v/>
      </c>
    </row>
    <row r="725">
      <c r="A725">
        <f>INDEX(resultados!$A$2:$ZZ$1389, 719, MATCH($B$1, resultados!$A$1:$ZZ$1, 0))</f>
        <v/>
      </c>
      <c r="B725">
        <f>INDEX(resultados!$A$2:$ZZ$1389, 719, MATCH($B$2, resultados!$A$1:$ZZ$1, 0))</f>
        <v/>
      </c>
      <c r="C725">
        <f>INDEX(resultados!$A$2:$ZZ$1389, 719, MATCH($B$3, resultados!$A$1:$ZZ$1, 0))</f>
        <v/>
      </c>
    </row>
    <row r="726">
      <c r="A726">
        <f>INDEX(resultados!$A$2:$ZZ$1389, 720, MATCH($B$1, resultados!$A$1:$ZZ$1, 0))</f>
        <v/>
      </c>
      <c r="B726">
        <f>INDEX(resultados!$A$2:$ZZ$1389, 720, MATCH($B$2, resultados!$A$1:$ZZ$1, 0))</f>
        <v/>
      </c>
      <c r="C726">
        <f>INDEX(resultados!$A$2:$ZZ$1389, 720, MATCH($B$3, resultados!$A$1:$ZZ$1, 0))</f>
        <v/>
      </c>
    </row>
    <row r="727">
      <c r="A727">
        <f>INDEX(resultados!$A$2:$ZZ$1389, 721, MATCH($B$1, resultados!$A$1:$ZZ$1, 0))</f>
        <v/>
      </c>
      <c r="B727">
        <f>INDEX(resultados!$A$2:$ZZ$1389, 721, MATCH($B$2, resultados!$A$1:$ZZ$1, 0))</f>
        <v/>
      </c>
      <c r="C727">
        <f>INDEX(resultados!$A$2:$ZZ$1389, 721, MATCH($B$3, resultados!$A$1:$ZZ$1, 0))</f>
        <v/>
      </c>
    </row>
    <row r="728">
      <c r="A728">
        <f>INDEX(resultados!$A$2:$ZZ$1389, 722, MATCH($B$1, resultados!$A$1:$ZZ$1, 0))</f>
        <v/>
      </c>
      <c r="B728">
        <f>INDEX(resultados!$A$2:$ZZ$1389, 722, MATCH($B$2, resultados!$A$1:$ZZ$1, 0))</f>
        <v/>
      </c>
      <c r="C728">
        <f>INDEX(resultados!$A$2:$ZZ$1389, 722, MATCH($B$3, resultados!$A$1:$ZZ$1, 0))</f>
        <v/>
      </c>
    </row>
    <row r="729">
      <c r="A729">
        <f>INDEX(resultados!$A$2:$ZZ$1389, 723, MATCH($B$1, resultados!$A$1:$ZZ$1, 0))</f>
        <v/>
      </c>
      <c r="B729">
        <f>INDEX(resultados!$A$2:$ZZ$1389, 723, MATCH($B$2, resultados!$A$1:$ZZ$1, 0))</f>
        <v/>
      </c>
      <c r="C729">
        <f>INDEX(resultados!$A$2:$ZZ$1389, 723, MATCH($B$3, resultados!$A$1:$ZZ$1, 0))</f>
        <v/>
      </c>
    </row>
    <row r="730">
      <c r="A730">
        <f>INDEX(resultados!$A$2:$ZZ$1389, 724, MATCH($B$1, resultados!$A$1:$ZZ$1, 0))</f>
        <v/>
      </c>
      <c r="B730">
        <f>INDEX(resultados!$A$2:$ZZ$1389, 724, MATCH($B$2, resultados!$A$1:$ZZ$1, 0))</f>
        <v/>
      </c>
      <c r="C730">
        <f>INDEX(resultados!$A$2:$ZZ$1389, 724, MATCH($B$3, resultados!$A$1:$ZZ$1, 0))</f>
        <v/>
      </c>
    </row>
    <row r="731">
      <c r="A731">
        <f>INDEX(resultados!$A$2:$ZZ$1389, 725, MATCH($B$1, resultados!$A$1:$ZZ$1, 0))</f>
        <v/>
      </c>
      <c r="B731">
        <f>INDEX(resultados!$A$2:$ZZ$1389, 725, MATCH($B$2, resultados!$A$1:$ZZ$1, 0))</f>
        <v/>
      </c>
      <c r="C731">
        <f>INDEX(resultados!$A$2:$ZZ$1389, 725, MATCH($B$3, resultados!$A$1:$ZZ$1, 0))</f>
        <v/>
      </c>
    </row>
    <row r="732">
      <c r="A732">
        <f>INDEX(resultados!$A$2:$ZZ$1389, 726, MATCH($B$1, resultados!$A$1:$ZZ$1, 0))</f>
        <v/>
      </c>
      <c r="B732">
        <f>INDEX(resultados!$A$2:$ZZ$1389, 726, MATCH($B$2, resultados!$A$1:$ZZ$1, 0))</f>
        <v/>
      </c>
      <c r="C732">
        <f>INDEX(resultados!$A$2:$ZZ$1389, 726, MATCH($B$3, resultados!$A$1:$ZZ$1, 0))</f>
        <v/>
      </c>
    </row>
    <row r="733">
      <c r="A733">
        <f>INDEX(resultados!$A$2:$ZZ$1389, 727, MATCH($B$1, resultados!$A$1:$ZZ$1, 0))</f>
        <v/>
      </c>
      <c r="B733">
        <f>INDEX(resultados!$A$2:$ZZ$1389, 727, MATCH($B$2, resultados!$A$1:$ZZ$1, 0))</f>
        <v/>
      </c>
      <c r="C733">
        <f>INDEX(resultados!$A$2:$ZZ$1389, 727, MATCH($B$3, resultados!$A$1:$ZZ$1, 0))</f>
        <v/>
      </c>
    </row>
    <row r="734">
      <c r="A734">
        <f>INDEX(resultados!$A$2:$ZZ$1389, 728, MATCH($B$1, resultados!$A$1:$ZZ$1, 0))</f>
        <v/>
      </c>
      <c r="B734">
        <f>INDEX(resultados!$A$2:$ZZ$1389, 728, MATCH($B$2, resultados!$A$1:$ZZ$1, 0))</f>
        <v/>
      </c>
      <c r="C734">
        <f>INDEX(resultados!$A$2:$ZZ$1389, 728, MATCH($B$3, resultados!$A$1:$ZZ$1, 0))</f>
        <v/>
      </c>
    </row>
    <row r="735">
      <c r="A735">
        <f>INDEX(resultados!$A$2:$ZZ$1389, 729, MATCH($B$1, resultados!$A$1:$ZZ$1, 0))</f>
        <v/>
      </c>
      <c r="B735">
        <f>INDEX(resultados!$A$2:$ZZ$1389, 729, MATCH($B$2, resultados!$A$1:$ZZ$1, 0))</f>
        <v/>
      </c>
      <c r="C735">
        <f>INDEX(resultados!$A$2:$ZZ$1389, 729, MATCH($B$3, resultados!$A$1:$ZZ$1, 0))</f>
        <v/>
      </c>
    </row>
    <row r="736">
      <c r="A736">
        <f>INDEX(resultados!$A$2:$ZZ$1389, 730, MATCH($B$1, resultados!$A$1:$ZZ$1, 0))</f>
        <v/>
      </c>
      <c r="B736">
        <f>INDEX(resultados!$A$2:$ZZ$1389, 730, MATCH($B$2, resultados!$A$1:$ZZ$1, 0))</f>
        <v/>
      </c>
      <c r="C736">
        <f>INDEX(resultados!$A$2:$ZZ$1389, 730, MATCH($B$3, resultados!$A$1:$ZZ$1, 0))</f>
        <v/>
      </c>
    </row>
    <row r="737">
      <c r="A737">
        <f>INDEX(resultados!$A$2:$ZZ$1389, 731, MATCH($B$1, resultados!$A$1:$ZZ$1, 0))</f>
        <v/>
      </c>
      <c r="B737">
        <f>INDEX(resultados!$A$2:$ZZ$1389, 731, MATCH($B$2, resultados!$A$1:$ZZ$1, 0))</f>
        <v/>
      </c>
      <c r="C737">
        <f>INDEX(resultados!$A$2:$ZZ$1389, 731, MATCH($B$3, resultados!$A$1:$ZZ$1, 0))</f>
        <v/>
      </c>
    </row>
    <row r="738">
      <c r="A738">
        <f>INDEX(resultados!$A$2:$ZZ$1389, 732, MATCH($B$1, resultados!$A$1:$ZZ$1, 0))</f>
        <v/>
      </c>
      <c r="B738">
        <f>INDEX(resultados!$A$2:$ZZ$1389, 732, MATCH($B$2, resultados!$A$1:$ZZ$1, 0))</f>
        <v/>
      </c>
      <c r="C738">
        <f>INDEX(resultados!$A$2:$ZZ$1389, 732, MATCH($B$3, resultados!$A$1:$ZZ$1, 0))</f>
        <v/>
      </c>
    </row>
    <row r="739">
      <c r="A739">
        <f>INDEX(resultados!$A$2:$ZZ$1389, 733, MATCH($B$1, resultados!$A$1:$ZZ$1, 0))</f>
        <v/>
      </c>
      <c r="B739">
        <f>INDEX(resultados!$A$2:$ZZ$1389, 733, MATCH($B$2, resultados!$A$1:$ZZ$1, 0))</f>
        <v/>
      </c>
      <c r="C739">
        <f>INDEX(resultados!$A$2:$ZZ$1389, 733, MATCH($B$3, resultados!$A$1:$ZZ$1, 0))</f>
        <v/>
      </c>
    </row>
    <row r="740">
      <c r="A740">
        <f>INDEX(resultados!$A$2:$ZZ$1389, 734, MATCH($B$1, resultados!$A$1:$ZZ$1, 0))</f>
        <v/>
      </c>
      <c r="B740">
        <f>INDEX(resultados!$A$2:$ZZ$1389, 734, MATCH($B$2, resultados!$A$1:$ZZ$1, 0))</f>
        <v/>
      </c>
      <c r="C740">
        <f>INDEX(resultados!$A$2:$ZZ$1389, 734, MATCH($B$3, resultados!$A$1:$ZZ$1, 0))</f>
        <v/>
      </c>
    </row>
    <row r="741">
      <c r="A741">
        <f>INDEX(resultados!$A$2:$ZZ$1389, 735, MATCH($B$1, resultados!$A$1:$ZZ$1, 0))</f>
        <v/>
      </c>
      <c r="B741">
        <f>INDEX(resultados!$A$2:$ZZ$1389, 735, MATCH($B$2, resultados!$A$1:$ZZ$1, 0))</f>
        <v/>
      </c>
      <c r="C741">
        <f>INDEX(resultados!$A$2:$ZZ$1389, 735, MATCH($B$3, resultados!$A$1:$ZZ$1, 0))</f>
        <v/>
      </c>
    </row>
    <row r="742">
      <c r="A742">
        <f>INDEX(resultados!$A$2:$ZZ$1389, 736, MATCH($B$1, resultados!$A$1:$ZZ$1, 0))</f>
        <v/>
      </c>
      <c r="B742">
        <f>INDEX(resultados!$A$2:$ZZ$1389, 736, MATCH($B$2, resultados!$A$1:$ZZ$1, 0))</f>
        <v/>
      </c>
      <c r="C742">
        <f>INDEX(resultados!$A$2:$ZZ$1389, 736, MATCH($B$3, resultados!$A$1:$ZZ$1, 0))</f>
        <v/>
      </c>
    </row>
    <row r="743">
      <c r="A743">
        <f>INDEX(resultados!$A$2:$ZZ$1389, 737, MATCH($B$1, resultados!$A$1:$ZZ$1, 0))</f>
        <v/>
      </c>
      <c r="B743">
        <f>INDEX(resultados!$A$2:$ZZ$1389, 737, MATCH($B$2, resultados!$A$1:$ZZ$1, 0))</f>
        <v/>
      </c>
      <c r="C743">
        <f>INDEX(resultados!$A$2:$ZZ$1389, 737, MATCH($B$3, resultados!$A$1:$ZZ$1, 0))</f>
        <v/>
      </c>
    </row>
    <row r="744">
      <c r="A744">
        <f>INDEX(resultados!$A$2:$ZZ$1389, 738, MATCH($B$1, resultados!$A$1:$ZZ$1, 0))</f>
        <v/>
      </c>
      <c r="B744">
        <f>INDEX(resultados!$A$2:$ZZ$1389, 738, MATCH($B$2, resultados!$A$1:$ZZ$1, 0))</f>
        <v/>
      </c>
      <c r="C744">
        <f>INDEX(resultados!$A$2:$ZZ$1389, 738, MATCH($B$3, resultados!$A$1:$ZZ$1, 0))</f>
        <v/>
      </c>
    </row>
    <row r="745">
      <c r="A745">
        <f>INDEX(resultados!$A$2:$ZZ$1389, 739, MATCH($B$1, resultados!$A$1:$ZZ$1, 0))</f>
        <v/>
      </c>
      <c r="B745">
        <f>INDEX(resultados!$A$2:$ZZ$1389, 739, MATCH($B$2, resultados!$A$1:$ZZ$1, 0))</f>
        <v/>
      </c>
      <c r="C745">
        <f>INDEX(resultados!$A$2:$ZZ$1389, 739, MATCH($B$3, resultados!$A$1:$ZZ$1, 0))</f>
        <v/>
      </c>
    </row>
    <row r="746">
      <c r="A746">
        <f>INDEX(resultados!$A$2:$ZZ$1389, 740, MATCH($B$1, resultados!$A$1:$ZZ$1, 0))</f>
        <v/>
      </c>
      <c r="B746">
        <f>INDEX(resultados!$A$2:$ZZ$1389, 740, MATCH($B$2, resultados!$A$1:$ZZ$1, 0))</f>
        <v/>
      </c>
      <c r="C746">
        <f>INDEX(resultados!$A$2:$ZZ$1389, 740, MATCH($B$3, resultados!$A$1:$ZZ$1, 0))</f>
        <v/>
      </c>
    </row>
    <row r="747">
      <c r="A747">
        <f>INDEX(resultados!$A$2:$ZZ$1389, 741, MATCH($B$1, resultados!$A$1:$ZZ$1, 0))</f>
        <v/>
      </c>
      <c r="B747">
        <f>INDEX(resultados!$A$2:$ZZ$1389, 741, MATCH($B$2, resultados!$A$1:$ZZ$1, 0))</f>
        <v/>
      </c>
      <c r="C747">
        <f>INDEX(resultados!$A$2:$ZZ$1389, 741, MATCH($B$3, resultados!$A$1:$ZZ$1, 0))</f>
        <v/>
      </c>
    </row>
    <row r="748">
      <c r="A748">
        <f>INDEX(resultados!$A$2:$ZZ$1389, 742, MATCH($B$1, resultados!$A$1:$ZZ$1, 0))</f>
        <v/>
      </c>
      <c r="B748">
        <f>INDEX(resultados!$A$2:$ZZ$1389, 742, MATCH($B$2, resultados!$A$1:$ZZ$1, 0))</f>
        <v/>
      </c>
      <c r="C748">
        <f>INDEX(resultados!$A$2:$ZZ$1389, 742, MATCH($B$3, resultados!$A$1:$ZZ$1, 0))</f>
        <v/>
      </c>
    </row>
    <row r="749">
      <c r="A749">
        <f>INDEX(resultados!$A$2:$ZZ$1389, 743, MATCH($B$1, resultados!$A$1:$ZZ$1, 0))</f>
        <v/>
      </c>
      <c r="B749">
        <f>INDEX(resultados!$A$2:$ZZ$1389, 743, MATCH($B$2, resultados!$A$1:$ZZ$1, 0))</f>
        <v/>
      </c>
      <c r="C749">
        <f>INDEX(resultados!$A$2:$ZZ$1389, 743, MATCH($B$3, resultados!$A$1:$ZZ$1, 0))</f>
        <v/>
      </c>
    </row>
    <row r="750">
      <c r="A750">
        <f>INDEX(resultados!$A$2:$ZZ$1389, 744, MATCH($B$1, resultados!$A$1:$ZZ$1, 0))</f>
        <v/>
      </c>
      <c r="B750">
        <f>INDEX(resultados!$A$2:$ZZ$1389, 744, MATCH($B$2, resultados!$A$1:$ZZ$1, 0))</f>
        <v/>
      </c>
      <c r="C750">
        <f>INDEX(resultados!$A$2:$ZZ$1389, 744, MATCH($B$3, resultados!$A$1:$ZZ$1, 0))</f>
        <v/>
      </c>
    </row>
    <row r="751">
      <c r="A751">
        <f>INDEX(resultados!$A$2:$ZZ$1389, 745, MATCH($B$1, resultados!$A$1:$ZZ$1, 0))</f>
        <v/>
      </c>
      <c r="B751">
        <f>INDEX(resultados!$A$2:$ZZ$1389, 745, MATCH($B$2, resultados!$A$1:$ZZ$1, 0))</f>
        <v/>
      </c>
      <c r="C751">
        <f>INDEX(resultados!$A$2:$ZZ$1389, 745, MATCH($B$3, resultados!$A$1:$ZZ$1, 0))</f>
        <v/>
      </c>
    </row>
    <row r="752">
      <c r="A752">
        <f>INDEX(resultados!$A$2:$ZZ$1389, 746, MATCH($B$1, resultados!$A$1:$ZZ$1, 0))</f>
        <v/>
      </c>
      <c r="B752">
        <f>INDEX(resultados!$A$2:$ZZ$1389, 746, MATCH($B$2, resultados!$A$1:$ZZ$1, 0))</f>
        <v/>
      </c>
      <c r="C752">
        <f>INDEX(resultados!$A$2:$ZZ$1389, 746, MATCH($B$3, resultados!$A$1:$ZZ$1, 0))</f>
        <v/>
      </c>
    </row>
    <row r="753">
      <c r="A753">
        <f>INDEX(resultados!$A$2:$ZZ$1389, 747, MATCH($B$1, resultados!$A$1:$ZZ$1, 0))</f>
        <v/>
      </c>
      <c r="B753">
        <f>INDEX(resultados!$A$2:$ZZ$1389, 747, MATCH($B$2, resultados!$A$1:$ZZ$1, 0))</f>
        <v/>
      </c>
      <c r="C753">
        <f>INDEX(resultados!$A$2:$ZZ$1389, 747, MATCH($B$3, resultados!$A$1:$ZZ$1, 0))</f>
        <v/>
      </c>
    </row>
    <row r="754">
      <c r="A754">
        <f>INDEX(resultados!$A$2:$ZZ$1389, 748, MATCH($B$1, resultados!$A$1:$ZZ$1, 0))</f>
        <v/>
      </c>
      <c r="B754">
        <f>INDEX(resultados!$A$2:$ZZ$1389, 748, MATCH($B$2, resultados!$A$1:$ZZ$1, 0))</f>
        <v/>
      </c>
      <c r="C754">
        <f>INDEX(resultados!$A$2:$ZZ$1389, 748, MATCH($B$3, resultados!$A$1:$ZZ$1, 0))</f>
        <v/>
      </c>
    </row>
    <row r="755">
      <c r="A755">
        <f>INDEX(resultados!$A$2:$ZZ$1389, 749, MATCH($B$1, resultados!$A$1:$ZZ$1, 0))</f>
        <v/>
      </c>
      <c r="B755">
        <f>INDEX(resultados!$A$2:$ZZ$1389, 749, MATCH($B$2, resultados!$A$1:$ZZ$1, 0))</f>
        <v/>
      </c>
      <c r="C755">
        <f>INDEX(resultados!$A$2:$ZZ$1389, 749, MATCH($B$3, resultados!$A$1:$ZZ$1, 0))</f>
        <v/>
      </c>
    </row>
    <row r="756">
      <c r="A756">
        <f>INDEX(resultados!$A$2:$ZZ$1389, 750, MATCH($B$1, resultados!$A$1:$ZZ$1, 0))</f>
        <v/>
      </c>
      <c r="B756">
        <f>INDEX(resultados!$A$2:$ZZ$1389, 750, MATCH($B$2, resultados!$A$1:$ZZ$1, 0))</f>
        <v/>
      </c>
      <c r="C756">
        <f>INDEX(resultados!$A$2:$ZZ$1389, 750, MATCH($B$3, resultados!$A$1:$ZZ$1, 0))</f>
        <v/>
      </c>
    </row>
    <row r="757">
      <c r="A757">
        <f>INDEX(resultados!$A$2:$ZZ$1389, 751, MATCH($B$1, resultados!$A$1:$ZZ$1, 0))</f>
        <v/>
      </c>
      <c r="B757">
        <f>INDEX(resultados!$A$2:$ZZ$1389, 751, MATCH($B$2, resultados!$A$1:$ZZ$1, 0))</f>
        <v/>
      </c>
      <c r="C757">
        <f>INDEX(resultados!$A$2:$ZZ$1389, 751, MATCH($B$3, resultados!$A$1:$ZZ$1, 0))</f>
        <v/>
      </c>
    </row>
    <row r="758">
      <c r="A758">
        <f>INDEX(resultados!$A$2:$ZZ$1389, 752, MATCH($B$1, resultados!$A$1:$ZZ$1, 0))</f>
        <v/>
      </c>
      <c r="B758">
        <f>INDEX(resultados!$A$2:$ZZ$1389, 752, MATCH($B$2, resultados!$A$1:$ZZ$1, 0))</f>
        <v/>
      </c>
      <c r="C758">
        <f>INDEX(resultados!$A$2:$ZZ$1389, 752, MATCH($B$3, resultados!$A$1:$ZZ$1, 0))</f>
        <v/>
      </c>
    </row>
    <row r="759">
      <c r="A759">
        <f>INDEX(resultados!$A$2:$ZZ$1389, 753, MATCH($B$1, resultados!$A$1:$ZZ$1, 0))</f>
        <v/>
      </c>
      <c r="B759">
        <f>INDEX(resultados!$A$2:$ZZ$1389, 753, MATCH($B$2, resultados!$A$1:$ZZ$1, 0))</f>
        <v/>
      </c>
      <c r="C759">
        <f>INDEX(resultados!$A$2:$ZZ$1389, 753, MATCH($B$3, resultados!$A$1:$ZZ$1, 0))</f>
        <v/>
      </c>
    </row>
    <row r="760">
      <c r="A760">
        <f>INDEX(resultados!$A$2:$ZZ$1389, 754, MATCH($B$1, resultados!$A$1:$ZZ$1, 0))</f>
        <v/>
      </c>
      <c r="B760">
        <f>INDEX(resultados!$A$2:$ZZ$1389, 754, MATCH($B$2, resultados!$A$1:$ZZ$1, 0))</f>
        <v/>
      </c>
      <c r="C760">
        <f>INDEX(resultados!$A$2:$ZZ$1389, 754, MATCH($B$3, resultados!$A$1:$ZZ$1, 0))</f>
        <v/>
      </c>
    </row>
    <row r="761">
      <c r="A761">
        <f>INDEX(resultados!$A$2:$ZZ$1389, 755, MATCH($B$1, resultados!$A$1:$ZZ$1, 0))</f>
        <v/>
      </c>
      <c r="B761">
        <f>INDEX(resultados!$A$2:$ZZ$1389, 755, MATCH($B$2, resultados!$A$1:$ZZ$1, 0))</f>
        <v/>
      </c>
      <c r="C761">
        <f>INDEX(resultados!$A$2:$ZZ$1389, 755, MATCH($B$3, resultados!$A$1:$ZZ$1, 0))</f>
        <v/>
      </c>
    </row>
    <row r="762">
      <c r="A762">
        <f>INDEX(resultados!$A$2:$ZZ$1389, 756, MATCH($B$1, resultados!$A$1:$ZZ$1, 0))</f>
        <v/>
      </c>
      <c r="B762">
        <f>INDEX(resultados!$A$2:$ZZ$1389, 756, MATCH($B$2, resultados!$A$1:$ZZ$1, 0))</f>
        <v/>
      </c>
      <c r="C762">
        <f>INDEX(resultados!$A$2:$ZZ$1389, 756, MATCH($B$3, resultados!$A$1:$ZZ$1, 0))</f>
        <v/>
      </c>
    </row>
    <row r="763">
      <c r="A763">
        <f>INDEX(resultados!$A$2:$ZZ$1389, 757, MATCH($B$1, resultados!$A$1:$ZZ$1, 0))</f>
        <v/>
      </c>
      <c r="B763">
        <f>INDEX(resultados!$A$2:$ZZ$1389, 757, MATCH($B$2, resultados!$A$1:$ZZ$1, 0))</f>
        <v/>
      </c>
      <c r="C763">
        <f>INDEX(resultados!$A$2:$ZZ$1389, 757, MATCH($B$3, resultados!$A$1:$ZZ$1, 0))</f>
        <v/>
      </c>
    </row>
    <row r="764">
      <c r="A764">
        <f>INDEX(resultados!$A$2:$ZZ$1389, 758, MATCH($B$1, resultados!$A$1:$ZZ$1, 0))</f>
        <v/>
      </c>
      <c r="B764">
        <f>INDEX(resultados!$A$2:$ZZ$1389, 758, MATCH($B$2, resultados!$A$1:$ZZ$1, 0))</f>
        <v/>
      </c>
      <c r="C764">
        <f>INDEX(resultados!$A$2:$ZZ$1389, 758, MATCH($B$3, resultados!$A$1:$ZZ$1, 0))</f>
        <v/>
      </c>
    </row>
    <row r="765">
      <c r="A765">
        <f>INDEX(resultados!$A$2:$ZZ$1389, 759, MATCH($B$1, resultados!$A$1:$ZZ$1, 0))</f>
        <v/>
      </c>
      <c r="B765">
        <f>INDEX(resultados!$A$2:$ZZ$1389, 759, MATCH($B$2, resultados!$A$1:$ZZ$1, 0))</f>
        <v/>
      </c>
      <c r="C765">
        <f>INDEX(resultados!$A$2:$ZZ$1389, 759, MATCH($B$3, resultados!$A$1:$ZZ$1, 0))</f>
        <v/>
      </c>
    </row>
    <row r="766">
      <c r="A766">
        <f>INDEX(resultados!$A$2:$ZZ$1389, 760, MATCH($B$1, resultados!$A$1:$ZZ$1, 0))</f>
        <v/>
      </c>
      <c r="B766">
        <f>INDEX(resultados!$A$2:$ZZ$1389, 760, MATCH($B$2, resultados!$A$1:$ZZ$1, 0))</f>
        <v/>
      </c>
      <c r="C766">
        <f>INDEX(resultados!$A$2:$ZZ$1389, 760, MATCH($B$3, resultados!$A$1:$ZZ$1, 0))</f>
        <v/>
      </c>
    </row>
    <row r="767">
      <c r="A767">
        <f>INDEX(resultados!$A$2:$ZZ$1389, 761, MATCH($B$1, resultados!$A$1:$ZZ$1, 0))</f>
        <v/>
      </c>
      <c r="B767">
        <f>INDEX(resultados!$A$2:$ZZ$1389, 761, MATCH($B$2, resultados!$A$1:$ZZ$1, 0))</f>
        <v/>
      </c>
      <c r="C767">
        <f>INDEX(resultados!$A$2:$ZZ$1389, 761, MATCH($B$3, resultados!$A$1:$ZZ$1, 0))</f>
        <v/>
      </c>
    </row>
    <row r="768">
      <c r="A768">
        <f>INDEX(resultados!$A$2:$ZZ$1389, 762, MATCH($B$1, resultados!$A$1:$ZZ$1, 0))</f>
        <v/>
      </c>
      <c r="B768">
        <f>INDEX(resultados!$A$2:$ZZ$1389, 762, MATCH($B$2, resultados!$A$1:$ZZ$1, 0))</f>
        <v/>
      </c>
      <c r="C768">
        <f>INDEX(resultados!$A$2:$ZZ$1389, 762, MATCH($B$3, resultados!$A$1:$ZZ$1, 0))</f>
        <v/>
      </c>
    </row>
    <row r="769">
      <c r="A769">
        <f>INDEX(resultados!$A$2:$ZZ$1389, 763, MATCH($B$1, resultados!$A$1:$ZZ$1, 0))</f>
        <v/>
      </c>
      <c r="B769">
        <f>INDEX(resultados!$A$2:$ZZ$1389, 763, MATCH($B$2, resultados!$A$1:$ZZ$1, 0))</f>
        <v/>
      </c>
      <c r="C769">
        <f>INDEX(resultados!$A$2:$ZZ$1389, 763, MATCH($B$3, resultados!$A$1:$ZZ$1, 0))</f>
        <v/>
      </c>
    </row>
    <row r="770">
      <c r="A770">
        <f>INDEX(resultados!$A$2:$ZZ$1389, 764, MATCH($B$1, resultados!$A$1:$ZZ$1, 0))</f>
        <v/>
      </c>
      <c r="B770">
        <f>INDEX(resultados!$A$2:$ZZ$1389, 764, MATCH($B$2, resultados!$A$1:$ZZ$1, 0))</f>
        <v/>
      </c>
      <c r="C770">
        <f>INDEX(resultados!$A$2:$ZZ$1389, 764, MATCH($B$3, resultados!$A$1:$ZZ$1, 0))</f>
        <v/>
      </c>
    </row>
    <row r="771">
      <c r="A771">
        <f>INDEX(resultados!$A$2:$ZZ$1389, 765, MATCH($B$1, resultados!$A$1:$ZZ$1, 0))</f>
        <v/>
      </c>
      <c r="B771">
        <f>INDEX(resultados!$A$2:$ZZ$1389, 765, MATCH($B$2, resultados!$A$1:$ZZ$1, 0))</f>
        <v/>
      </c>
      <c r="C771">
        <f>INDEX(resultados!$A$2:$ZZ$1389, 765, MATCH($B$3, resultados!$A$1:$ZZ$1, 0))</f>
        <v/>
      </c>
    </row>
    <row r="772">
      <c r="A772">
        <f>INDEX(resultados!$A$2:$ZZ$1389, 766, MATCH($B$1, resultados!$A$1:$ZZ$1, 0))</f>
        <v/>
      </c>
      <c r="B772">
        <f>INDEX(resultados!$A$2:$ZZ$1389, 766, MATCH($B$2, resultados!$A$1:$ZZ$1, 0))</f>
        <v/>
      </c>
      <c r="C772">
        <f>INDEX(resultados!$A$2:$ZZ$1389, 766, MATCH($B$3, resultados!$A$1:$ZZ$1, 0))</f>
        <v/>
      </c>
    </row>
    <row r="773">
      <c r="A773">
        <f>INDEX(resultados!$A$2:$ZZ$1389, 767, MATCH($B$1, resultados!$A$1:$ZZ$1, 0))</f>
        <v/>
      </c>
      <c r="B773">
        <f>INDEX(resultados!$A$2:$ZZ$1389, 767, MATCH($B$2, resultados!$A$1:$ZZ$1, 0))</f>
        <v/>
      </c>
      <c r="C773">
        <f>INDEX(resultados!$A$2:$ZZ$1389, 767, MATCH($B$3, resultados!$A$1:$ZZ$1, 0))</f>
        <v/>
      </c>
    </row>
    <row r="774">
      <c r="A774">
        <f>INDEX(resultados!$A$2:$ZZ$1389, 768, MATCH($B$1, resultados!$A$1:$ZZ$1, 0))</f>
        <v/>
      </c>
      <c r="B774">
        <f>INDEX(resultados!$A$2:$ZZ$1389, 768, MATCH($B$2, resultados!$A$1:$ZZ$1, 0))</f>
        <v/>
      </c>
      <c r="C774">
        <f>INDEX(resultados!$A$2:$ZZ$1389, 768, MATCH($B$3, resultados!$A$1:$ZZ$1, 0))</f>
        <v/>
      </c>
    </row>
    <row r="775">
      <c r="A775">
        <f>INDEX(resultados!$A$2:$ZZ$1389, 769, MATCH($B$1, resultados!$A$1:$ZZ$1, 0))</f>
        <v/>
      </c>
      <c r="B775">
        <f>INDEX(resultados!$A$2:$ZZ$1389, 769, MATCH($B$2, resultados!$A$1:$ZZ$1, 0))</f>
        <v/>
      </c>
      <c r="C775">
        <f>INDEX(resultados!$A$2:$ZZ$1389, 769, MATCH($B$3, resultados!$A$1:$ZZ$1, 0))</f>
        <v/>
      </c>
    </row>
    <row r="776">
      <c r="A776">
        <f>INDEX(resultados!$A$2:$ZZ$1389, 770, MATCH($B$1, resultados!$A$1:$ZZ$1, 0))</f>
        <v/>
      </c>
      <c r="B776">
        <f>INDEX(resultados!$A$2:$ZZ$1389, 770, MATCH($B$2, resultados!$A$1:$ZZ$1, 0))</f>
        <v/>
      </c>
      <c r="C776">
        <f>INDEX(resultados!$A$2:$ZZ$1389, 770, MATCH($B$3, resultados!$A$1:$ZZ$1, 0))</f>
        <v/>
      </c>
    </row>
    <row r="777">
      <c r="A777">
        <f>INDEX(resultados!$A$2:$ZZ$1389, 771, MATCH($B$1, resultados!$A$1:$ZZ$1, 0))</f>
        <v/>
      </c>
      <c r="B777">
        <f>INDEX(resultados!$A$2:$ZZ$1389, 771, MATCH($B$2, resultados!$A$1:$ZZ$1, 0))</f>
        <v/>
      </c>
      <c r="C777">
        <f>INDEX(resultados!$A$2:$ZZ$1389, 771, MATCH($B$3, resultados!$A$1:$ZZ$1, 0))</f>
        <v/>
      </c>
    </row>
    <row r="778">
      <c r="A778">
        <f>INDEX(resultados!$A$2:$ZZ$1389, 772, MATCH($B$1, resultados!$A$1:$ZZ$1, 0))</f>
        <v/>
      </c>
      <c r="B778">
        <f>INDEX(resultados!$A$2:$ZZ$1389, 772, MATCH($B$2, resultados!$A$1:$ZZ$1, 0))</f>
        <v/>
      </c>
      <c r="C778">
        <f>INDEX(resultados!$A$2:$ZZ$1389, 772, MATCH($B$3, resultados!$A$1:$ZZ$1, 0))</f>
        <v/>
      </c>
    </row>
    <row r="779">
      <c r="A779">
        <f>INDEX(resultados!$A$2:$ZZ$1389, 773, MATCH($B$1, resultados!$A$1:$ZZ$1, 0))</f>
        <v/>
      </c>
      <c r="B779">
        <f>INDEX(resultados!$A$2:$ZZ$1389, 773, MATCH($B$2, resultados!$A$1:$ZZ$1, 0))</f>
        <v/>
      </c>
      <c r="C779">
        <f>INDEX(resultados!$A$2:$ZZ$1389, 773, MATCH($B$3, resultados!$A$1:$ZZ$1, 0))</f>
        <v/>
      </c>
    </row>
    <row r="780">
      <c r="A780">
        <f>INDEX(resultados!$A$2:$ZZ$1389, 774, MATCH($B$1, resultados!$A$1:$ZZ$1, 0))</f>
        <v/>
      </c>
      <c r="B780">
        <f>INDEX(resultados!$A$2:$ZZ$1389, 774, MATCH($B$2, resultados!$A$1:$ZZ$1, 0))</f>
        <v/>
      </c>
      <c r="C780">
        <f>INDEX(resultados!$A$2:$ZZ$1389, 774, MATCH($B$3, resultados!$A$1:$ZZ$1, 0))</f>
        <v/>
      </c>
    </row>
    <row r="781">
      <c r="A781">
        <f>INDEX(resultados!$A$2:$ZZ$1389, 775, MATCH($B$1, resultados!$A$1:$ZZ$1, 0))</f>
        <v/>
      </c>
      <c r="B781">
        <f>INDEX(resultados!$A$2:$ZZ$1389, 775, MATCH($B$2, resultados!$A$1:$ZZ$1, 0))</f>
        <v/>
      </c>
      <c r="C781">
        <f>INDEX(resultados!$A$2:$ZZ$1389, 775, MATCH($B$3, resultados!$A$1:$ZZ$1, 0))</f>
        <v/>
      </c>
    </row>
    <row r="782">
      <c r="A782">
        <f>INDEX(resultados!$A$2:$ZZ$1389, 776, MATCH($B$1, resultados!$A$1:$ZZ$1, 0))</f>
        <v/>
      </c>
      <c r="B782">
        <f>INDEX(resultados!$A$2:$ZZ$1389, 776, MATCH($B$2, resultados!$A$1:$ZZ$1, 0))</f>
        <v/>
      </c>
      <c r="C782">
        <f>INDEX(resultados!$A$2:$ZZ$1389, 776, MATCH($B$3, resultados!$A$1:$ZZ$1, 0))</f>
        <v/>
      </c>
    </row>
    <row r="783">
      <c r="A783">
        <f>INDEX(resultados!$A$2:$ZZ$1389, 777, MATCH($B$1, resultados!$A$1:$ZZ$1, 0))</f>
        <v/>
      </c>
      <c r="B783">
        <f>INDEX(resultados!$A$2:$ZZ$1389, 777, MATCH($B$2, resultados!$A$1:$ZZ$1, 0))</f>
        <v/>
      </c>
      <c r="C783">
        <f>INDEX(resultados!$A$2:$ZZ$1389, 777, MATCH($B$3, resultados!$A$1:$ZZ$1, 0))</f>
        <v/>
      </c>
    </row>
    <row r="784">
      <c r="A784">
        <f>INDEX(resultados!$A$2:$ZZ$1389, 778, MATCH($B$1, resultados!$A$1:$ZZ$1, 0))</f>
        <v/>
      </c>
      <c r="B784">
        <f>INDEX(resultados!$A$2:$ZZ$1389, 778, MATCH($B$2, resultados!$A$1:$ZZ$1, 0))</f>
        <v/>
      </c>
      <c r="C784">
        <f>INDEX(resultados!$A$2:$ZZ$1389, 778, MATCH($B$3, resultados!$A$1:$ZZ$1, 0))</f>
        <v/>
      </c>
    </row>
    <row r="785">
      <c r="A785">
        <f>INDEX(resultados!$A$2:$ZZ$1389, 779, MATCH($B$1, resultados!$A$1:$ZZ$1, 0))</f>
        <v/>
      </c>
      <c r="B785">
        <f>INDEX(resultados!$A$2:$ZZ$1389, 779, MATCH($B$2, resultados!$A$1:$ZZ$1, 0))</f>
        <v/>
      </c>
      <c r="C785">
        <f>INDEX(resultados!$A$2:$ZZ$1389, 779, MATCH($B$3, resultados!$A$1:$ZZ$1, 0))</f>
        <v/>
      </c>
    </row>
    <row r="786">
      <c r="A786">
        <f>INDEX(resultados!$A$2:$ZZ$1389, 780, MATCH($B$1, resultados!$A$1:$ZZ$1, 0))</f>
        <v/>
      </c>
      <c r="B786">
        <f>INDEX(resultados!$A$2:$ZZ$1389, 780, MATCH($B$2, resultados!$A$1:$ZZ$1, 0))</f>
        <v/>
      </c>
      <c r="C786">
        <f>INDEX(resultados!$A$2:$ZZ$1389, 780, MATCH($B$3, resultados!$A$1:$ZZ$1, 0))</f>
        <v/>
      </c>
    </row>
    <row r="787">
      <c r="A787">
        <f>INDEX(resultados!$A$2:$ZZ$1389, 781, MATCH($B$1, resultados!$A$1:$ZZ$1, 0))</f>
        <v/>
      </c>
      <c r="B787">
        <f>INDEX(resultados!$A$2:$ZZ$1389, 781, MATCH($B$2, resultados!$A$1:$ZZ$1, 0))</f>
        <v/>
      </c>
      <c r="C787">
        <f>INDEX(resultados!$A$2:$ZZ$1389, 781, MATCH($B$3, resultados!$A$1:$ZZ$1, 0))</f>
        <v/>
      </c>
    </row>
    <row r="788">
      <c r="A788">
        <f>INDEX(resultados!$A$2:$ZZ$1389, 782, MATCH($B$1, resultados!$A$1:$ZZ$1, 0))</f>
        <v/>
      </c>
      <c r="B788">
        <f>INDEX(resultados!$A$2:$ZZ$1389, 782, MATCH($B$2, resultados!$A$1:$ZZ$1, 0))</f>
        <v/>
      </c>
      <c r="C788">
        <f>INDEX(resultados!$A$2:$ZZ$1389, 782, MATCH($B$3, resultados!$A$1:$ZZ$1, 0))</f>
        <v/>
      </c>
    </row>
    <row r="789">
      <c r="A789">
        <f>INDEX(resultados!$A$2:$ZZ$1389, 783, MATCH($B$1, resultados!$A$1:$ZZ$1, 0))</f>
        <v/>
      </c>
      <c r="B789">
        <f>INDEX(resultados!$A$2:$ZZ$1389, 783, MATCH($B$2, resultados!$A$1:$ZZ$1, 0))</f>
        <v/>
      </c>
      <c r="C789">
        <f>INDEX(resultados!$A$2:$ZZ$1389, 783, MATCH($B$3, resultados!$A$1:$ZZ$1, 0))</f>
        <v/>
      </c>
    </row>
    <row r="790">
      <c r="A790">
        <f>INDEX(resultados!$A$2:$ZZ$1389, 784, MATCH($B$1, resultados!$A$1:$ZZ$1, 0))</f>
        <v/>
      </c>
      <c r="B790">
        <f>INDEX(resultados!$A$2:$ZZ$1389, 784, MATCH($B$2, resultados!$A$1:$ZZ$1, 0))</f>
        <v/>
      </c>
      <c r="C790">
        <f>INDEX(resultados!$A$2:$ZZ$1389, 784, MATCH($B$3, resultados!$A$1:$ZZ$1, 0))</f>
        <v/>
      </c>
    </row>
    <row r="791">
      <c r="A791">
        <f>INDEX(resultados!$A$2:$ZZ$1389, 785, MATCH($B$1, resultados!$A$1:$ZZ$1, 0))</f>
        <v/>
      </c>
      <c r="B791">
        <f>INDEX(resultados!$A$2:$ZZ$1389, 785, MATCH($B$2, resultados!$A$1:$ZZ$1, 0))</f>
        <v/>
      </c>
      <c r="C791">
        <f>INDEX(resultados!$A$2:$ZZ$1389, 785, MATCH($B$3, resultados!$A$1:$ZZ$1, 0))</f>
        <v/>
      </c>
    </row>
    <row r="792">
      <c r="A792">
        <f>INDEX(resultados!$A$2:$ZZ$1389, 786, MATCH($B$1, resultados!$A$1:$ZZ$1, 0))</f>
        <v/>
      </c>
      <c r="B792">
        <f>INDEX(resultados!$A$2:$ZZ$1389, 786, MATCH($B$2, resultados!$A$1:$ZZ$1, 0))</f>
        <v/>
      </c>
      <c r="C792">
        <f>INDEX(resultados!$A$2:$ZZ$1389, 786, MATCH($B$3, resultados!$A$1:$ZZ$1, 0))</f>
        <v/>
      </c>
    </row>
    <row r="793">
      <c r="A793">
        <f>INDEX(resultados!$A$2:$ZZ$1389, 787, MATCH($B$1, resultados!$A$1:$ZZ$1, 0))</f>
        <v/>
      </c>
      <c r="B793">
        <f>INDEX(resultados!$A$2:$ZZ$1389, 787, MATCH($B$2, resultados!$A$1:$ZZ$1, 0))</f>
        <v/>
      </c>
      <c r="C793">
        <f>INDEX(resultados!$A$2:$ZZ$1389, 787, MATCH($B$3, resultados!$A$1:$ZZ$1, 0))</f>
        <v/>
      </c>
    </row>
    <row r="794">
      <c r="A794">
        <f>INDEX(resultados!$A$2:$ZZ$1389, 788, MATCH($B$1, resultados!$A$1:$ZZ$1, 0))</f>
        <v/>
      </c>
      <c r="B794">
        <f>INDEX(resultados!$A$2:$ZZ$1389, 788, MATCH($B$2, resultados!$A$1:$ZZ$1, 0))</f>
        <v/>
      </c>
      <c r="C794">
        <f>INDEX(resultados!$A$2:$ZZ$1389, 788, MATCH($B$3, resultados!$A$1:$ZZ$1, 0))</f>
        <v/>
      </c>
    </row>
    <row r="795">
      <c r="A795">
        <f>INDEX(resultados!$A$2:$ZZ$1389, 789, MATCH($B$1, resultados!$A$1:$ZZ$1, 0))</f>
        <v/>
      </c>
      <c r="B795">
        <f>INDEX(resultados!$A$2:$ZZ$1389, 789, MATCH($B$2, resultados!$A$1:$ZZ$1, 0))</f>
        <v/>
      </c>
      <c r="C795">
        <f>INDEX(resultados!$A$2:$ZZ$1389, 789, MATCH($B$3, resultados!$A$1:$ZZ$1, 0))</f>
        <v/>
      </c>
    </row>
    <row r="796">
      <c r="A796">
        <f>INDEX(resultados!$A$2:$ZZ$1389, 790, MATCH($B$1, resultados!$A$1:$ZZ$1, 0))</f>
        <v/>
      </c>
      <c r="B796">
        <f>INDEX(resultados!$A$2:$ZZ$1389, 790, MATCH($B$2, resultados!$A$1:$ZZ$1, 0))</f>
        <v/>
      </c>
      <c r="C796">
        <f>INDEX(resultados!$A$2:$ZZ$1389, 790, MATCH($B$3, resultados!$A$1:$ZZ$1, 0))</f>
        <v/>
      </c>
    </row>
    <row r="797">
      <c r="A797">
        <f>INDEX(resultados!$A$2:$ZZ$1389, 791, MATCH($B$1, resultados!$A$1:$ZZ$1, 0))</f>
        <v/>
      </c>
      <c r="B797">
        <f>INDEX(resultados!$A$2:$ZZ$1389, 791, MATCH($B$2, resultados!$A$1:$ZZ$1, 0))</f>
        <v/>
      </c>
      <c r="C797">
        <f>INDEX(resultados!$A$2:$ZZ$1389, 791, MATCH($B$3, resultados!$A$1:$ZZ$1, 0))</f>
        <v/>
      </c>
    </row>
    <row r="798">
      <c r="A798">
        <f>INDEX(resultados!$A$2:$ZZ$1389, 792, MATCH($B$1, resultados!$A$1:$ZZ$1, 0))</f>
        <v/>
      </c>
      <c r="B798">
        <f>INDEX(resultados!$A$2:$ZZ$1389, 792, MATCH($B$2, resultados!$A$1:$ZZ$1, 0))</f>
        <v/>
      </c>
      <c r="C798">
        <f>INDEX(resultados!$A$2:$ZZ$1389, 792, MATCH($B$3, resultados!$A$1:$ZZ$1, 0))</f>
        <v/>
      </c>
    </row>
    <row r="799">
      <c r="A799">
        <f>INDEX(resultados!$A$2:$ZZ$1389, 793, MATCH($B$1, resultados!$A$1:$ZZ$1, 0))</f>
        <v/>
      </c>
      <c r="B799">
        <f>INDEX(resultados!$A$2:$ZZ$1389, 793, MATCH($B$2, resultados!$A$1:$ZZ$1, 0))</f>
        <v/>
      </c>
      <c r="C799">
        <f>INDEX(resultados!$A$2:$ZZ$1389, 793, MATCH($B$3, resultados!$A$1:$ZZ$1, 0))</f>
        <v/>
      </c>
    </row>
    <row r="800">
      <c r="A800">
        <f>INDEX(resultados!$A$2:$ZZ$1389, 794, MATCH($B$1, resultados!$A$1:$ZZ$1, 0))</f>
        <v/>
      </c>
      <c r="B800">
        <f>INDEX(resultados!$A$2:$ZZ$1389, 794, MATCH($B$2, resultados!$A$1:$ZZ$1, 0))</f>
        <v/>
      </c>
      <c r="C800">
        <f>INDEX(resultados!$A$2:$ZZ$1389, 794, MATCH($B$3, resultados!$A$1:$ZZ$1, 0))</f>
        <v/>
      </c>
    </row>
    <row r="801">
      <c r="A801">
        <f>INDEX(resultados!$A$2:$ZZ$1389, 795, MATCH($B$1, resultados!$A$1:$ZZ$1, 0))</f>
        <v/>
      </c>
      <c r="B801">
        <f>INDEX(resultados!$A$2:$ZZ$1389, 795, MATCH($B$2, resultados!$A$1:$ZZ$1, 0))</f>
        <v/>
      </c>
      <c r="C801">
        <f>INDEX(resultados!$A$2:$ZZ$1389, 795, MATCH($B$3, resultados!$A$1:$ZZ$1, 0))</f>
        <v/>
      </c>
    </row>
    <row r="802">
      <c r="A802">
        <f>INDEX(resultados!$A$2:$ZZ$1389, 796, MATCH($B$1, resultados!$A$1:$ZZ$1, 0))</f>
        <v/>
      </c>
      <c r="B802">
        <f>INDEX(resultados!$A$2:$ZZ$1389, 796, MATCH($B$2, resultados!$A$1:$ZZ$1, 0))</f>
        <v/>
      </c>
      <c r="C802">
        <f>INDEX(resultados!$A$2:$ZZ$1389, 796, MATCH($B$3, resultados!$A$1:$ZZ$1, 0))</f>
        <v/>
      </c>
    </row>
    <row r="803">
      <c r="A803">
        <f>INDEX(resultados!$A$2:$ZZ$1389, 797, MATCH($B$1, resultados!$A$1:$ZZ$1, 0))</f>
        <v/>
      </c>
      <c r="B803">
        <f>INDEX(resultados!$A$2:$ZZ$1389, 797, MATCH($B$2, resultados!$A$1:$ZZ$1, 0))</f>
        <v/>
      </c>
      <c r="C803">
        <f>INDEX(resultados!$A$2:$ZZ$1389, 797, MATCH($B$3, resultados!$A$1:$ZZ$1, 0))</f>
        <v/>
      </c>
    </row>
    <row r="804">
      <c r="A804">
        <f>INDEX(resultados!$A$2:$ZZ$1389, 798, MATCH($B$1, resultados!$A$1:$ZZ$1, 0))</f>
        <v/>
      </c>
      <c r="B804">
        <f>INDEX(resultados!$A$2:$ZZ$1389, 798, MATCH($B$2, resultados!$A$1:$ZZ$1, 0))</f>
        <v/>
      </c>
      <c r="C804">
        <f>INDEX(resultados!$A$2:$ZZ$1389, 798, MATCH($B$3, resultados!$A$1:$ZZ$1, 0))</f>
        <v/>
      </c>
    </row>
    <row r="805">
      <c r="A805">
        <f>INDEX(resultados!$A$2:$ZZ$1389, 799, MATCH($B$1, resultados!$A$1:$ZZ$1, 0))</f>
        <v/>
      </c>
      <c r="B805">
        <f>INDEX(resultados!$A$2:$ZZ$1389, 799, MATCH($B$2, resultados!$A$1:$ZZ$1, 0))</f>
        <v/>
      </c>
      <c r="C805">
        <f>INDEX(resultados!$A$2:$ZZ$1389, 799, MATCH($B$3, resultados!$A$1:$ZZ$1, 0))</f>
        <v/>
      </c>
    </row>
    <row r="806">
      <c r="A806">
        <f>INDEX(resultados!$A$2:$ZZ$1389, 800, MATCH($B$1, resultados!$A$1:$ZZ$1, 0))</f>
        <v/>
      </c>
      <c r="B806">
        <f>INDEX(resultados!$A$2:$ZZ$1389, 800, MATCH($B$2, resultados!$A$1:$ZZ$1, 0))</f>
        <v/>
      </c>
      <c r="C806">
        <f>INDEX(resultados!$A$2:$ZZ$1389, 800, MATCH($B$3, resultados!$A$1:$ZZ$1, 0))</f>
        <v/>
      </c>
    </row>
    <row r="807">
      <c r="A807">
        <f>INDEX(resultados!$A$2:$ZZ$1389, 801, MATCH($B$1, resultados!$A$1:$ZZ$1, 0))</f>
        <v/>
      </c>
      <c r="B807">
        <f>INDEX(resultados!$A$2:$ZZ$1389, 801, MATCH($B$2, resultados!$A$1:$ZZ$1, 0))</f>
        <v/>
      </c>
      <c r="C807">
        <f>INDEX(resultados!$A$2:$ZZ$1389, 801, MATCH($B$3, resultados!$A$1:$ZZ$1, 0))</f>
        <v/>
      </c>
    </row>
    <row r="808">
      <c r="A808">
        <f>INDEX(resultados!$A$2:$ZZ$1389, 802, MATCH($B$1, resultados!$A$1:$ZZ$1, 0))</f>
        <v/>
      </c>
      <c r="B808">
        <f>INDEX(resultados!$A$2:$ZZ$1389, 802, MATCH($B$2, resultados!$A$1:$ZZ$1, 0))</f>
        <v/>
      </c>
      <c r="C808">
        <f>INDEX(resultados!$A$2:$ZZ$1389, 802, MATCH($B$3, resultados!$A$1:$ZZ$1, 0))</f>
        <v/>
      </c>
    </row>
    <row r="809">
      <c r="A809">
        <f>INDEX(resultados!$A$2:$ZZ$1389, 803, MATCH($B$1, resultados!$A$1:$ZZ$1, 0))</f>
        <v/>
      </c>
      <c r="B809">
        <f>INDEX(resultados!$A$2:$ZZ$1389, 803, MATCH($B$2, resultados!$A$1:$ZZ$1, 0))</f>
        <v/>
      </c>
      <c r="C809">
        <f>INDEX(resultados!$A$2:$ZZ$1389, 803, MATCH($B$3, resultados!$A$1:$ZZ$1, 0))</f>
        <v/>
      </c>
    </row>
    <row r="810">
      <c r="A810">
        <f>INDEX(resultados!$A$2:$ZZ$1389, 804, MATCH($B$1, resultados!$A$1:$ZZ$1, 0))</f>
        <v/>
      </c>
      <c r="B810">
        <f>INDEX(resultados!$A$2:$ZZ$1389, 804, MATCH($B$2, resultados!$A$1:$ZZ$1, 0))</f>
        <v/>
      </c>
      <c r="C810">
        <f>INDEX(resultados!$A$2:$ZZ$1389, 804, MATCH($B$3, resultados!$A$1:$ZZ$1, 0))</f>
        <v/>
      </c>
    </row>
    <row r="811">
      <c r="A811">
        <f>INDEX(resultados!$A$2:$ZZ$1389, 805, MATCH($B$1, resultados!$A$1:$ZZ$1, 0))</f>
        <v/>
      </c>
      <c r="B811">
        <f>INDEX(resultados!$A$2:$ZZ$1389, 805, MATCH($B$2, resultados!$A$1:$ZZ$1, 0))</f>
        <v/>
      </c>
      <c r="C811">
        <f>INDEX(resultados!$A$2:$ZZ$1389, 805, MATCH($B$3, resultados!$A$1:$ZZ$1, 0))</f>
        <v/>
      </c>
    </row>
    <row r="812">
      <c r="A812">
        <f>INDEX(resultados!$A$2:$ZZ$1389, 806, MATCH($B$1, resultados!$A$1:$ZZ$1, 0))</f>
        <v/>
      </c>
      <c r="B812">
        <f>INDEX(resultados!$A$2:$ZZ$1389, 806, MATCH($B$2, resultados!$A$1:$ZZ$1, 0))</f>
        <v/>
      </c>
      <c r="C812">
        <f>INDEX(resultados!$A$2:$ZZ$1389, 806, MATCH($B$3, resultados!$A$1:$ZZ$1, 0))</f>
        <v/>
      </c>
    </row>
    <row r="813">
      <c r="A813">
        <f>INDEX(resultados!$A$2:$ZZ$1389, 807, MATCH($B$1, resultados!$A$1:$ZZ$1, 0))</f>
        <v/>
      </c>
      <c r="B813">
        <f>INDEX(resultados!$A$2:$ZZ$1389, 807, MATCH($B$2, resultados!$A$1:$ZZ$1, 0))</f>
        <v/>
      </c>
      <c r="C813">
        <f>INDEX(resultados!$A$2:$ZZ$1389, 807, MATCH($B$3, resultados!$A$1:$ZZ$1, 0))</f>
        <v/>
      </c>
    </row>
    <row r="814">
      <c r="A814">
        <f>INDEX(resultados!$A$2:$ZZ$1389, 808, MATCH($B$1, resultados!$A$1:$ZZ$1, 0))</f>
        <v/>
      </c>
      <c r="B814">
        <f>INDEX(resultados!$A$2:$ZZ$1389, 808, MATCH($B$2, resultados!$A$1:$ZZ$1, 0))</f>
        <v/>
      </c>
      <c r="C814">
        <f>INDEX(resultados!$A$2:$ZZ$1389, 808, MATCH($B$3, resultados!$A$1:$ZZ$1, 0))</f>
        <v/>
      </c>
    </row>
    <row r="815">
      <c r="A815">
        <f>INDEX(resultados!$A$2:$ZZ$1389, 809, MATCH($B$1, resultados!$A$1:$ZZ$1, 0))</f>
        <v/>
      </c>
      <c r="B815">
        <f>INDEX(resultados!$A$2:$ZZ$1389, 809, MATCH($B$2, resultados!$A$1:$ZZ$1, 0))</f>
        <v/>
      </c>
      <c r="C815">
        <f>INDEX(resultados!$A$2:$ZZ$1389, 809, MATCH($B$3, resultados!$A$1:$ZZ$1, 0))</f>
        <v/>
      </c>
    </row>
    <row r="816">
      <c r="A816">
        <f>INDEX(resultados!$A$2:$ZZ$1389, 810, MATCH($B$1, resultados!$A$1:$ZZ$1, 0))</f>
        <v/>
      </c>
      <c r="B816">
        <f>INDEX(resultados!$A$2:$ZZ$1389, 810, MATCH($B$2, resultados!$A$1:$ZZ$1, 0))</f>
        <v/>
      </c>
      <c r="C816">
        <f>INDEX(resultados!$A$2:$ZZ$1389, 810, MATCH($B$3, resultados!$A$1:$ZZ$1, 0))</f>
        <v/>
      </c>
    </row>
    <row r="817">
      <c r="A817">
        <f>INDEX(resultados!$A$2:$ZZ$1389, 811, MATCH($B$1, resultados!$A$1:$ZZ$1, 0))</f>
        <v/>
      </c>
      <c r="B817">
        <f>INDEX(resultados!$A$2:$ZZ$1389, 811, MATCH($B$2, resultados!$A$1:$ZZ$1, 0))</f>
        <v/>
      </c>
      <c r="C817">
        <f>INDEX(resultados!$A$2:$ZZ$1389, 811, MATCH($B$3, resultados!$A$1:$ZZ$1, 0))</f>
        <v/>
      </c>
    </row>
    <row r="818">
      <c r="A818">
        <f>INDEX(resultados!$A$2:$ZZ$1389, 812, MATCH($B$1, resultados!$A$1:$ZZ$1, 0))</f>
        <v/>
      </c>
      <c r="B818">
        <f>INDEX(resultados!$A$2:$ZZ$1389, 812, MATCH($B$2, resultados!$A$1:$ZZ$1, 0))</f>
        <v/>
      </c>
      <c r="C818">
        <f>INDEX(resultados!$A$2:$ZZ$1389, 812, MATCH($B$3, resultados!$A$1:$ZZ$1, 0))</f>
        <v/>
      </c>
    </row>
    <row r="819">
      <c r="A819">
        <f>INDEX(resultados!$A$2:$ZZ$1389, 813, MATCH($B$1, resultados!$A$1:$ZZ$1, 0))</f>
        <v/>
      </c>
      <c r="B819">
        <f>INDEX(resultados!$A$2:$ZZ$1389, 813, MATCH($B$2, resultados!$A$1:$ZZ$1, 0))</f>
        <v/>
      </c>
      <c r="C819">
        <f>INDEX(resultados!$A$2:$ZZ$1389, 813, MATCH($B$3, resultados!$A$1:$ZZ$1, 0))</f>
        <v/>
      </c>
    </row>
    <row r="820">
      <c r="A820">
        <f>INDEX(resultados!$A$2:$ZZ$1389, 814, MATCH($B$1, resultados!$A$1:$ZZ$1, 0))</f>
        <v/>
      </c>
      <c r="B820">
        <f>INDEX(resultados!$A$2:$ZZ$1389, 814, MATCH($B$2, resultados!$A$1:$ZZ$1, 0))</f>
        <v/>
      </c>
      <c r="C820">
        <f>INDEX(resultados!$A$2:$ZZ$1389, 814, MATCH($B$3, resultados!$A$1:$ZZ$1, 0))</f>
        <v/>
      </c>
    </row>
    <row r="821">
      <c r="A821">
        <f>INDEX(resultados!$A$2:$ZZ$1389, 815, MATCH($B$1, resultados!$A$1:$ZZ$1, 0))</f>
        <v/>
      </c>
      <c r="B821">
        <f>INDEX(resultados!$A$2:$ZZ$1389, 815, MATCH($B$2, resultados!$A$1:$ZZ$1, 0))</f>
        <v/>
      </c>
      <c r="C821">
        <f>INDEX(resultados!$A$2:$ZZ$1389, 815, MATCH($B$3, resultados!$A$1:$ZZ$1, 0))</f>
        <v/>
      </c>
    </row>
    <row r="822">
      <c r="A822">
        <f>INDEX(resultados!$A$2:$ZZ$1389, 816, MATCH($B$1, resultados!$A$1:$ZZ$1, 0))</f>
        <v/>
      </c>
      <c r="B822">
        <f>INDEX(resultados!$A$2:$ZZ$1389, 816, MATCH($B$2, resultados!$A$1:$ZZ$1, 0))</f>
        <v/>
      </c>
      <c r="C822">
        <f>INDEX(resultados!$A$2:$ZZ$1389, 816, MATCH($B$3, resultados!$A$1:$ZZ$1, 0))</f>
        <v/>
      </c>
    </row>
    <row r="823">
      <c r="A823">
        <f>INDEX(resultados!$A$2:$ZZ$1389, 817, MATCH($B$1, resultados!$A$1:$ZZ$1, 0))</f>
        <v/>
      </c>
      <c r="B823">
        <f>INDEX(resultados!$A$2:$ZZ$1389, 817, MATCH($B$2, resultados!$A$1:$ZZ$1, 0))</f>
        <v/>
      </c>
      <c r="C823">
        <f>INDEX(resultados!$A$2:$ZZ$1389, 817, MATCH($B$3, resultados!$A$1:$ZZ$1, 0))</f>
        <v/>
      </c>
    </row>
    <row r="824">
      <c r="A824">
        <f>INDEX(resultados!$A$2:$ZZ$1389, 818, MATCH($B$1, resultados!$A$1:$ZZ$1, 0))</f>
        <v/>
      </c>
      <c r="B824">
        <f>INDEX(resultados!$A$2:$ZZ$1389, 818, MATCH($B$2, resultados!$A$1:$ZZ$1, 0))</f>
        <v/>
      </c>
      <c r="C824">
        <f>INDEX(resultados!$A$2:$ZZ$1389, 818, MATCH($B$3, resultados!$A$1:$ZZ$1, 0))</f>
        <v/>
      </c>
    </row>
    <row r="825">
      <c r="A825">
        <f>INDEX(resultados!$A$2:$ZZ$1389, 819, MATCH($B$1, resultados!$A$1:$ZZ$1, 0))</f>
        <v/>
      </c>
      <c r="B825">
        <f>INDEX(resultados!$A$2:$ZZ$1389, 819, MATCH($B$2, resultados!$A$1:$ZZ$1, 0))</f>
        <v/>
      </c>
      <c r="C825">
        <f>INDEX(resultados!$A$2:$ZZ$1389, 819, MATCH($B$3, resultados!$A$1:$ZZ$1, 0))</f>
        <v/>
      </c>
    </row>
    <row r="826">
      <c r="A826">
        <f>INDEX(resultados!$A$2:$ZZ$1389, 820, MATCH($B$1, resultados!$A$1:$ZZ$1, 0))</f>
        <v/>
      </c>
      <c r="B826">
        <f>INDEX(resultados!$A$2:$ZZ$1389, 820, MATCH($B$2, resultados!$A$1:$ZZ$1, 0))</f>
        <v/>
      </c>
      <c r="C826">
        <f>INDEX(resultados!$A$2:$ZZ$1389, 820, MATCH($B$3, resultados!$A$1:$ZZ$1, 0))</f>
        <v/>
      </c>
    </row>
    <row r="827">
      <c r="A827">
        <f>INDEX(resultados!$A$2:$ZZ$1389, 821, MATCH($B$1, resultados!$A$1:$ZZ$1, 0))</f>
        <v/>
      </c>
      <c r="B827">
        <f>INDEX(resultados!$A$2:$ZZ$1389, 821, MATCH($B$2, resultados!$A$1:$ZZ$1, 0))</f>
        <v/>
      </c>
      <c r="C827">
        <f>INDEX(resultados!$A$2:$ZZ$1389, 821, MATCH($B$3, resultados!$A$1:$ZZ$1, 0))</f>
        <v/>
      </c>
    </row>
    <row r="828">
      <c r="A828">
        <f>INDEX(resultados!$A$2:$ZZ$1389, 822, MATCH($B$1, resultados!$A$1:$ZZ$1, 0))</f>
        <v/>
      </c>
      <c r="B828">
        <f>INDEX(resultados!$A$2:$ZZ$1389, 822, MATCH($B$2, resultados!$A$1:$ZZ$1, 0))</f>
        <v/>
      </c>
      <c r="C828">
        <f>INDEX(resultados!$A$2:$ZZ$1389, 822, MATCH($B$3, resultados!$A$1:$ZZ$1, 0))</f>
        <v/>
      </c>
    </row>
    <row r="829">
      <c r="A829">
        <f>INDEX(resultados!$A$2:$ZZ$1389, 823, MATCH($B$1, resultados!$A$1:$ZZ$1, 0))</f>
        <v/>
      </c>
      <c r="B829">
        <f>INDEX(resultados!$A$2:$ZZ$1389, 823, MATCH($B$2, resultados!$A$1:$ZZ$1, 0))</f>
        <v/>
      </c>
      <c r="C829">
        <f>INDEX(resultados!$A$2:$ZZ$1389, 823, MATCH($B$3, resultados!$A$1:$ZZ$1, 0))</f>
        <v/>
      </c>
    </row>
    <row r="830">
      <c r="A830">
        <f>INDEX(resultados!$A$2:$ZZ$1389, 824, MATCH($B$1, resultados!$A$1:$ZZ$1, 0))</f>
        <v/>
      </c>
      <c r="B830">
        <f>INDEX(resultados!$A$2:$ZZ$1389, 824, MATCH($B$2, resultados!$A$1:$ZZ$1, 0))</f>
        <v/>
      </c>
      <c r="C830">
        <f>INDEX(resultados!$A$2:$ZZ$1389, 824, MATCH($B$3, resultados!$A$1:$ZZ$1, 0))</f>
        <v/>
      </c>
    </row>
    <row r="831">
      <c r="A831">
        <f>INDEX(resultados!$A$2:$ZZ$1389, 825, MATCH($B$1, resultados!$A$1:$ZZ$1, 0))</f>
        <v/>
      </c>
      <c r="B831">
        <f>INDEX(resultados!$A$2:$ZZ$1389, 825, MATCH($B$2, resultados!$A$1:$ZZ$1, 0))</f>
        <v/>
      </c>
      <c r="C831">
        <f>INDEX(resultados!$A$2:$ZZ$1389, 825, MATCH($B$3, resultados!$A$1:$ZZ$1, 0))</f>
        <v/>
      </c>
    </row>
    <row r="832">
      <c r="A832">
        <f>INDEX(resultados!$A$2:$ZZ$1389, 826, MATCH($B$1, resultados!$A$1:$ZZ$1, 0))</f>
        <v/>
      </c>
      <c r="B832">
        <f>INDEX(resultados!$A$2:$ZZ$1389, 826, MATCH($B$2, resultados!$A$1:$ZZ$1, 0))</f>
        <v/>
      </c>
      <c r="C832">
        <f>INDEX(resultados!$A$2:$ZZ$1389, 826, MATCH($B$3, resultados!$A$1:$ZZ$1, 0))</f>
        <v/>
      </c>
    </row>
    <row r="833">
      <c r="A833">
        <f>INDEX(resultados!$A$2:$ZZ$1389, 827, MATCH($B$1, resultados!$A$1:$ZZ$1, 0))</f>
        <v/>
      </c>
      <c r="B833">
        <f>INDEX(resultados!$A$2:$ZZ$1389, 827, MATCH($B$2, resultados!$A$1:$ZZ$1, 0))</f>
        <v/>
      </c>
      <c r="C833">
        <f>INDEX(resultados!$A$2:$ZZ$1389, 827, MATCH($B$3, resultados!$A$1:$ZZ$1, 0))</f>
        <v/>
      </c>
    </row>
    <row r="834">
      <c r="A834">
        <f>INDEX(resultados!$A$2:$ZZ$1389, 828, MATCH($B$1, resultados!$A$1:$ZZ$1, 0))</f>
        <v/>
      </c>
      <c r="B834">
        <f>INDEX(resultados!$A$2:$ZZ$1389, 828, MATCH($B$2, resultados!$A$1:$ZZ$1, 0))</f>
        <v/>
      </c>
      <c r="C834">
        <f>INDEX(resultados!$A$2:$ZZ$1389, 828, MATCH($B$3, resultados!$A$1:$ZZ$1, 0))</f>
        <v/>
      </c>
    </row>
    <row r="835">
      <c r="A835">
        <f>INDEX(resultados!$A$2:$ZZ$1389, 829, MATCH($B$1, resultados!$A$1:$ZZ$1, 0))</f>
        <v/>
      </c>
      <c r="B835">
        <f>INDEX(resultados!$A$2:$ZZ$1389, 829, MATCH($B$2, resultados!$A$1:$ZZ$1, 0))</f>
        <v/>
      </c>
      <c r="C835">
        <f>INDEX(resultados!$A$2:$ZZ$1389, 829, MATCH($B$3, resultados!$A$1:$ZZ$1, 0))</f>
        <v/>
      </c>
    </row>
    <row r="836">
      <c r="A836">
        <f>INDEX(resultados!$A$2:$ZZ$1389, 830, MATCH($B$1, resultados!$A$1:$ZZ$1, 0))</f>
        <v/>
      </c>
      <c r="B836">
        <f>INDEX(resultados!$A$2:$ZZ$1389, 830, MATCH($B$2, resultados!$A$1:$ZZ$1, 0))</f>
        <v/>
      </c>
      <c r="C836">
        <f>INDEX(resultados!$A$2:$ZZ$1389, 830, MATCH($B$3, resultados!$A$1:$ZZ$1, 0))</f>
        <v/>
      </c>
    </row>
    <row r="837">
      <c r="A837">
        <f>INDEX(resultados!$A$2:$ZZ$1389, 831, MATCH($B$1, resultados!$A$1:$ZZ$1, 0))</f>
        <v/>
      </c>
      <c r="B837">
        <f>INDEX(resultados!$A$2:$ZZ$1389, 831, MATCH($B$2, resultados!$A$1:$ZZ$1, 0))</f>
        <v/>
      </c>
      <c r="C837">
        <f>INDEX(resultados!$A$2:$ZZ$1389, 831, MATCH($B$3, resultados!$A$1:$ZZ$1, 0))</f>
        <v/>
      </c>
    </row>
    <row r="838">
      <c r="A838">
        <f>INDEX(resultados!$A$2:$ZZ$1389, 832, MATCH($B$1, resultados!$A$1:$ZZ$1, 0))</f>
        <v/>
      </c>
      <c r="B838">
        <f>INDEX(resultados!$A$2:$ZZ$1389, 832, MATCH($B$2, resultados!$A$1:$ZZ$1, 0))</f>
        <v/>
      </c>
      <c r="C838">
        <f>INDEX(resultados!$A$2:$ZZ$1389, 832, MATCH($B$3, resultados!$A$1:$ZZ$1, 0))</f>
        <v/>
      </c>
    </row>
    <row r="839">
      <c r="A839">
        <f>INDEX(resultados!$A$2:$ZZ$1389, 833, MATCH($B$1, resultados!$A$1:$ZZ$1, 0))</f>
        <v/>
      </c>
      <c r="B839">
        <f>INDEX(resultados!$A$2:$ZZ$1389, 833, MATCH($B$2, resultados!$A$1:$ZZ$1, 0))</f>
        <v/>
      </c>
      <c r="C839">
        <f>INDEX(resultados!$A$2:$ZZ$1389, 833, MATCH($B$3, resultados!$A$1:$ZZ$1, 0))</f>
        <v/>
      </c>
    </row>
    <row r="840">
      <c r="A840">
        <f>INDEX(resultados!$A$2:$ZZ$1389, 834, MATCH($B$1, resultados!$A$1:$ZZ$1, 0))</f>
        <v/>
      </c>
      <c r="B840">
        <f>INDEX(resultados!$A$2:$ZZ$1389, 834, MATCH($B$2, resultados!$A$1:$ZZ$1, 0))</f>
        <v/>
      </c>
      <c r="C840">
        <f>INDEX(resultados!$A$2:$ZZ$1389, 834, MATCH($B$3, resultados!$A$1:$ZZ$1, 0))</f>
        <v/>
      </c>
    </row>
    <row r="841">
      <c r="A841">
        <f>INDEX(resultados!$A$2:$ZZ$1389, 835, MATCH($B$1, resultados!$A$1:$ZZ$1, 0))</f>
        <v/>
      </c>
      <c r="B841">
        <f>INDEX(resultados!$A$2:$ZZ$1389, 835, MATCH($B$2, resultados!$A$1:$ZZ$1, 0))</f>
        <v/>
      </c>
      <c r="C841">
        <f>INDEX(resultados!$A$2:$ZZ$1389, 835, MATCH($B$3, resultados!$A$1:$ZZ$1, 0))</f>
        <v/>
      </c>
    </row>
    <row r="842">
      <c r="A842">
        <f>INDEX(resultados!$A$2:$ZZ$1389, 836, MATCH($B$1, resultados!$A$1:$ZZ$1, 0))</f>
        <v/>
      </c>
      <c r="B842">
        <f>INDEX(resultados!$A$2:$ZZ$1389, 836, MATCH($B$2, resultados!$A$1:$ZZ$1, 0))</f>
        <v/>
      </c>
      <c r="C842">
        <f>INDEX(resultados!$A$2:$ZZ$1389, 836, MATCH($B$3, resultados!$A$1:$ZZ$1, 0))</f>
        <v/>
      </c>
    </row>
    <row r="843">
      <c r="A843">
        <f>INDEX(resultados!$A$2:$ZZ$1389, 837, MATCH($B$1, resultados!$A$1:$ZZ$1, 0))</f>
        <v/>
      </c>
      <c r="B843">
        <f>INDEX(resultados!$A$2:$ZZ$1389, 837, MATCH($B$2, resultados!$A$1:$ZZ$1, 0))</f>
        <v/>
      </c>
      <c r="C843">
        <f>INDEX(resultados!$A$2:$ZZ$1389, 837, MATCH($B$3, resultados!$A$1:$ZZ$1, 0))</f>
        <v/>
      </c>
    </row>
    <row r="844">
      <c r="A844">
        <f>INDEX(resultados!$A$2:$ZZ$1389, 838, MATCH($B$1, resultados!$A$1:$ZZ$1, 0))</f>
        <v/>
      </c>
      <c r="B844">
        <f>INDEX(resultados!$A$2:$ZZ$1389, 838, MATCH($B$2, resultados!$A$1:$ZZ$1, 0))</f>
        <v/>
      </c>
      <c r="C844">
        <f>INDEX(resultados!$A$2:$ZZ$1389, 838, MATCH($B$3, resultados!$A$1:$ZZ$1, 0))</f>
        <v/>
      </c>
    </row>
    <row r="845">
      <c r="A845">
        <f>INDEX(resultados!$A$2:$ZZ$1389, 839, MATCH($B$1, resultados!$A$1:$ZZ$1, 0))</f>
        <v/>
      </c>
      <c r="B845">
        <f>INDEX(resultados!$A$2:$ZZ$1389, 839, MATCH($B$2, resultados!$A$1:$ZZ$1, 0))</f>
        <v/>
      </c>
      <c r="C845">
        <f>INDEX(resultados!$A$2:$ZZ$1389, 839, MATCH($B$3, resultados!$A$1:$ZZ$1, 0))</f>
        <v/>
      </c>
    </row>
    <row r="846">
      <c r="A846">
        <f>INDEX(resultados!$A$2:$ZZ$1389, 840, MATCH($B$1, resultados!$A$1:$ZZ$1, 0))</f>
        <v/>
      </c>
      <c r="B846">
        <f>INDEX(resultados!$A$2:$ZZ$1389, 840, MATCH($B$2, resultados!$A$1:$ZZ$1, 0))</f>
        <v/>
      </c>
      <c r="C846">
        <f>INDEX(resultados!$A$2:$ZZ$1389, 840, MATCH($B$3, resultados!$A$1:$ZZ$1, 0))</f>
        <v/>
      </c>
    </row>
    <row r="847">
      <c r="A847">
        <f>INDEX(resultados!$A$2:$ZZ$1389, 841, MATCH($B$1, resultados!$A$1:$ZZ$1, 0))</f>
        <v/>
      </c>
      <c r="B847">
        <f>INDEX(resultados!$A$2:$ZZ$1389, 841, MATCH($B$2, resultados!$A$1:$ZZ$1, 0))</f>
        <v/>
      </c>
      <c r="C847">
        <f>INDEX(resultados!$A$2:$ZZ$1389, 841, MATCH($B$3, resultados!$A$1:$ZZ$1, 0))</f>
        <v/>
      </c>
    </row>
    <row r="848">
      <c r="A848">
        <f>INDEX(resultados!$A$2:$ZZ$1389, 842, MATCH($B$1, resultados!$A$1:$ZZ$1, 0))</f>
        <v/>
      </c>
      <c r="B848">
        <f>INDEX(resultados!$A$2:$ZZ$1389, 842, MATCH($B$2, resultados!$A$1:$ZZ$1, 0))</f>
        <v/>
      </c>
      <c r="C848">
        <f>INDEX(resultados!$A$2:$ZZ$1389, 842, MATCH($B$3, resultados!$A$1:$ZZ$1, 0))</f>
        <v/>
      </c>
    </row>
    <row r="849">
      <c r="A849">
        <f>INDEX(resultados!$A$2:$ZZ$1389, 843, MATCH($B$1, resultados!$A$1:$ZZ$1, 0))</f>
        <v/>
      </c>
      <c r="B849">
        <f>INDEX(resultados!$A$2:$ZZ$1389, 843, MATCH($B$2, resultados!$A$1:$ZZ$1, 0))</f>
        <v/>
      </c>
      <c r="C849">
        <f>INDEX(resultados!$A$2:$ZZ$1389, 843, MATCH($B$3, resultados!$A$1:$ZZ$1, 0))</f>
        <v/>
      </c>
    </row>
    <row r="850">
      <c r="A850">
        <f>INDEX(resultados!$A$2:$ZZ$1389, 844, MATCH($B$1, resultados!$A$1:$ZZ$1, 0))</f>
        <v/>
      </c>
      <c r="B850">
        <f>INDEX(resultados!$A$2:$ZZ$1389, 844, MATCH($B$2, resultados!$A$1:$ZZ$1, 0))</f>
        <v/>
      </c>
      <c r="C850">
        <f>INDEX(resultados!$A$2:$ZZ$1389, 844, MATCH($B$3, resultados!$A$1:$ZZ$1, 0))</f>
        <v/>
      </c>
    </row>
    <row r="851">
      <c r="A851">
        <f>INDEX(resultados!$A$2:$ZZ$1389, 845, MATCH($B$1, resultados!$A$1:$ZZ$1, 0))</f>
        <v/>
      </c>
      <c r="B851">
        <f>INDEX(resultados!$A$2:$ZZ$1389, 845, MATCH($B$2, resultados!$A$1:$ZZ$1, 0))</f>
        <v/>
      </c>
      <c r="C851">
        <f>INDEX(resultados!$A$2:$ZZ$1389, 845, MATCH($B$3, resultados!$A$1:$ZZ$1, 0))</f>
        <v/>
      </c>
    </row>
    <row r="852">
      <c r="A852">
        <f>INDEX(resultados!$A$2:$ZZ$1389, 846, MATCH($B$1, resultados!$A$1:$ZZ$1, 0))</f>
        <v/>
      </c>
      <c r="B852">
        <f>INDEX(resultados!$A$2:$ZZ$1389, 846, MATCH($B$2, resultados!$A$1:$ZZ$1, 0))</f>
        <v/>
      </c>
      <c r="C852">
        <f>INDEX(resultados!$A$2:$ZZ$1389, 846, MATCH($B$3, resultados!$A$1:$ZZ$1, 0))</f>
        <v/>
      </c>
    </row>
    <row r="853">
      <c r="A853">
        <f>INDEX(resultados!$A$2:$ZZ$1389, 847, MATCH($B$1, resultados!$A$1:$ZZ$1, 0))</f>
        <v/>
      </c>
      <c r="B853">
        <f>INDEX(resultados!$A$2:$ZZ$1389, 847, MATCH($B$2, resultados!$A$1:$ZZ$1, 0))</f>
        <v/>
      </c>
      <c r="C853">
        <f>INDEX(resultados!$A$2:$ZZ$1389, 847, MATCH($B$3, resultados!$A$1:$ZZ$1, 0))</f>
        <v/>
      </c>
    </row>
    <row r="854">
      <c r="A854">
        <f>INDEX(resultados!$A$2:$ZZ$1389, 848, MATCH($B$1, resultados!$A$1:$ZZ$1, 0))</f>
        <v/>
      </c>
      <c r="B854">
        <f>INDEX(resultados!$A$2:$ZZ$1389, 848, MATCH($B$2, resultados!$A$1:$ZZ$1, 0))</f>
        <v/>
      </c>
      <c r="C854">
        <f>INDEX(resultados!$A$2:$ZZ$1389, 848, MATCH($B$3, resultados!$A$1:$ZZ$1, 0))</f>
        <v/>
      </c>
    </row>
    <row r="855">
      <c r="A855">
        <f>INDEX(resultados!$A$2:$ZZ$1389, 849, MATCH($B$1, resultados!$A$1:$ZZ$1, 0))</f>
        <v/>
      </c>
      <c r="B855">
        <f>INDEX(resultados!$A$2:$ZZ$1389, 849, MATCH($B$2, resultados!$A$1:$ZZ$1, 0))</f>
        <v/>
      </c>
      <c r="C855">
        <f>INDEX(resultados!$A$2:$ZZ$1389, 849, MATCH($B$3, resultados!$A$1:$ZZ$1, 0))</f>
        <v/>
      </c>
    </row>
    <row r="856">
      <c r="A856">
        <f>INDEX(resultados!$A$2:$ZZ$1389, 850, MATCH($B$1, resultados!$A$1:$ZZ$1, 0))</f>
        <v/>
      </c>
      <c r="B856">
        <f>INDEX(resultados!$A$2:$ZZ$1389, 850, MATCH($B$2, resultados!$A$1:$ZZ$1, 0))</f>
        <v/>
      </c>
      <c r="C856">
        <f>INDEX(resultados!$A$2:$ZZ$1389, 850, MATCH($B$3, resultados!$A$1:$ZZ$1, 0))</f>
        <v/>
      </c>
    </row>
    <row r="857">
      <c r="A857">
        <f>INDEX(resultados!$A$2:$ZZ$1389, 851, MATCH($B$1, resultados!$A$1:$ZZ$1, 0))</f>
        <v/>
      </c>
      <c r="B857">
        <f>INDEX(resultados!$A$2:$ZZ$1389, 851, MATCH($B$2, resultados!$A$1:$ZZ$1, 0))</f>
        <v/>
      </c>
      <c r="C857">
        <f>INDEX(resultados!$A$2:$ZZ$1389, 851, MATCH($B$3, resultados!$A$1:$ZZ$1, 0))</f>
        <v/>
      </c>
    </row>
    <row r="858">
      <c r="A858">
        <f>INDEX(resultados!$A$2:$ZZ$1389, 852, MATCH($B$1, resultados!$A$1:$ZZ$1, 0))</f>
        <v/>
      </c>
      <c r="B858">
        <f>INDEX(resultados!$A$2:$ZZ$1389, 852, MATCH($B$2, resultados!$A$1:$ZZ$1, 0))</f>
        <v/>
      </c>
      <c r="C858">
        <f>INDEX(resultados!$A$2:$ZZ$1389, 852, MATCH($B$3, resultados!$A$1:$ZZ$1, 0))</f>
        <v/>
      </c>
    </row>
    <row r="859">
      <c r="A859">
        <f>INDEX(resultados!$A$2:$ZZ$1389, 853, MATCH($B$1, resultados!$A$1:$ZZ$1, 0))</f>
        <v/>
      </c>
      <c r="B859">
        <f>INDEX(resultados!$A$2:$ZZ$1389, 853, MATCH($B$2, resultados!$A$1:$ZZ$1, 0))</f>
        <v/>
      </c>
      <c r="C859">
        <f>INDEX(resultados!$A$2:$ZZ$1389, 853, MATCH($B$3, resultados!$A$1:$ZZ$1, 0))</f>
        <v/>
      </c>
    </row>
    <row r="860">
      <c r="A860">
        <f>INDEX(resultados!$A$2:$ZZ$1389, 854, MATCH($B$1, resultados!$A$1:$ZZ$1, 0))</f>
        <v/>
      </c>
      <c r="B860">
        <f>INDEX(resultados!$A$2:$ZZ$1389, 854, MATCH($B$2, resultados!$A$1:$ZZ$1, 0))</f>
        <v/>
      </c>
      <c r="C860">
        <f>INDEX(resultados!$A$2:$ZZ$1389, 854, MATCH($B$3, resultados!$A$1:$ZZ$1, 0))</f>
        <v/>
      </c>
    </row>
    <row r="861">
      <c r="A861">
        <f>INDEX(resultados!$A$2:$ZZ$1389, 855, MATCH($B$1, resultados!$A$1:$ZZ$1, 0))</f>
        <v/>
      </c>
      <c r="B861">
        <f>INDEX(resultados!$A$2:$ZZ$1389, 855, MATCH($B$2, resultados!$A$1:$ZZ$1, 0))</f>
        <v/>
      </c>
      <c r="C861">
        <f>INDEX(resultados!$A$2:$ZZ$1389, 855, MATCH($B$3, resultados!$A$1:$ZZ$1, 0))</f>
        <v/>
      </c>
    </row>
    <row r="862">
      <c r="A862">
        <f>INDEX(resultados!$A$2:$ZZ$1389, 856, MATCH($B$1, resultados!$A$1:$ZZ$1, 0))</f>
        <v/>
      </c>
      <c r="B862">
        <f>INDEX(resultados!$A$2:$ZZ$1389, 856, MATCH($B$2, resultados!$A$1:$ZZ$1, 0))</f>
        <v/>
      </c>
      <c r="C862">
        <f>INDEX(resultados!$A$2:$ZZ$1389, 856, MATCH($B$3, resultados!$A$1:$ZZ$1, 0))</f>
        <v/>
      </c>
    </row>
    <row r="863">
      <c r="A863">
        <f>INDEX(resultados!$A$2:$ZZ$1389, 857, MATCH($B$1, resultados!$A$1:$ZZ$1, 0))</f>
        <v/>
      </c>
      <c r="B863">
        <f>INDEX(resultados!$A$2:$ZZ$1389, 857, MATCH($B$2, resultados!$A$1:$ZZ$1, 0))</f>
        <v/>
      </c>
      <c r="C863">
        <f>INDEX(resultados!$A$2:$ZZ$1389, 857, MATCH($B$3, resultados!$A$1:$ZZ$1, 0))</f>
        <v/>
      </c>
    </row>
    <row r="864">
      <c r="A864">
        <f>INDEX(resultados!$A$2:$ZZ$1389, 858, MATCH($B$1, resultados!$A$1:$ZZ$1, 0))</f>
        <v/>
      </c>
      <c r="B864">
        <f>INDEX(resultados!$A$2:$ZZ$1389, 858, MATCH($B$2, resultados!$A$1:$ZZ$1, 0))</f>
        <v/>
      </c>
      <c r="C864">
        <f>INDEX(resultados!$A$2:$ZZ$1389, 858, MATCH($B$3, resultados!$A$1:$ZZ$1, 0))</f>
        <v/>
      </c>
    </row>
    <row r="865">
      <c r="A865">
        <f>INDEX(resultados!$A$2:$ZZ$1389, 859, MATCH($B$1, resultados!$A$1:$ZZ$1, 0))</f>
        <v/>
      </c>
      <c r="B865">
        <f>INDEX(resultados!$A$2:$ZZ$1389, 859, MATCH($B$2, resultados!$A$1:$ZZ$1, 0))</f>
        <v/>
      </c>
      <c r="C865">
        <f>INDEX(resultados!$A$2:$ZZ$1389, 859, MATCH($B$3, resultados!$A$1:$ZZ$1, 0))</f>
        <v/>
      </c>
    </row>
    <row r="866">
      <c r="A866">
        <f>INDEX(resultados!$A$2:$ZZ$1389, 860, MATCH($B$1, resultados!$A$1:$ZZ$1, 0))</f>
        <v/>
      </c>
      <c r="B866">
        <f>INDEX(resultados!$A$2:$ZZ$1389, 860, MATCH($B$2, resultados!$A$1:$ZZ$1, 0))</f>
        <v/>
      </c>
      <c r="C866">
        <f>INDEX(resultados!$A$2:$ZZ$1389, 860, MATCH($B$3, resultados!$A$1:$ZZ$1, 0))</f>
        <v/>
      </c>
    </row>
    <row r="867">
      <c r="A867">
        <f>INDEX(resultados!$A$2:$ZZ$1389, 861, MATCH($B$1, resultados!$A$1:$ZZ$1, 0))</f>
        <v/>
      </c>
      <c r="B867">
        <f>INDEX(resultados!$A$2:$ZZ$1389, 861, MATCH($B$2, resultados!$A$1:$ZZ$1, 0))</f>
        <v/>
      </c>
      <c r="C867">
        <f>INDEX(resultados!$A$2:$ZZ$1389, 861, MATCH($B$3, resultados!$A$1:$ZZ$1, 0))</f>
        <v/>
      </c>
    </row>
    <row r="868">
      <c r="A868">
        <f>INDEX(resultados!$A$2:$ZZ$1389, 862, MATCH($B$1, resultados!$A$1:$ZZ$1, 0))</f>
        <v/>
      </c>
      <c r="B868">
        <f>INDEX(resultados!$A$2:$ZZ$1389, 862, MATCH($B$2, resultados!$A$1:$ZZ$1, 0))</f>
        <v/>
      </c>
      <c r="C868">
        <f>INDEX(resultados!$A$2:$ZZ$1389, 862, MATCH($B$3, resultados!$A$1:$ZZ$1, 0))</f>
        <v/>
      </c>
    </row>
    <row r="869">
      <c r="A869">
        <f>INDEX(resultados!$A$2:$ZZ$1389, 863, MATCH($B$1, resultados!$A$1:$ZZ$1, 0))</f>
        <v/>
      </c>
      <c r="B869">
        <f>INDEX(resultados!$A$2:$ZZ$1389, 863, MATCH($B$2, resultados!$A$1:$ZZ$1, 0))</f>
        <v/>
      </c>
      <c r="C869">
        <f>INDEX(resultados!$A$2:$ZZ$1389, 863, MATCH($B$3, resultados!$A$1:$ZZ$1, 0))</f>
        <v/>
      </c>
    </row>
    <row r="870">
      <c r="A870">
        <f>INDEX(resultados!$A$2:$ZZ$1389, 864, MATCH($B$1, resultados!$A$1:$ZZ$1, 0))</f>
        <v/>
      </c>
      <c r="B870">
        <f>INDEX(resultados!$A$2:$ZZ$1389, 864, MATCH($B$2, resultados!$A$1:$ZZ$1, 0))</f>
        <v/>
      </c>
      <c r="C870">
        <f>INDEX(resultados!$A$2:$ZZ$1389, 864, MATCH($B$3, resultados!$A$1:$ZZ$1, 0))</f>
        <v/>
      </c>
    </row>
    <row r="871">
      <c r="A871">
        <f>INDEX(resultados!$A$2:$ZZ$1389, 865, MATCH($B$1, resultados!$A$1:$ZZ$1, 0))</f>
        <v/>
      </c>
      <c r="B871">
        <f>INDEX(resultados!$A$2:$ZZ$1389, 865, MATCH($B$2, resultados!$A$1:$ZZ$1, 0))</f>
        <v/>
      </c>
      <c r="C871">
        <f>INDEX(resultados!$A$2:$ZZ$1389, 865, MATCH($B$3, resultados!$A$1:$ZZ$1, 0))</f>
        <v/>
      </c>
    </row>
    <row r="872">
      <c r="A872">
        <f>INDEX(resultados!$A$2:$ZZ$1389, 866, MATCH($B$1, resultados!$A$1:$ZZ$1, 0))</f>
        <v/>
      </c>
      <c r="B872">
        <f>INDEX(resultados!$A$2:$ZZ$1389, 866, MATCH($B$2, resultados!$A$1:$ZZ$1, 0))</f>
        <v/>
      </c>
      <c r="C872">
        <f>INDEX(resultados!$A$2:$ZZ$1389, 866, MATCH($B$3, resultados!$A$1:$ZZ$1, 0))</f>
        <v/>
      </c>
    </row>
    <row r="873">
      <c r="A873">
        <f>INDEX(resultados!$A$2:$ZZ$1389, 867, MATCH($B$1, resultados!$A$1:$ZZ$1, 0))</f>
        <v/>
      </c>
      <c r="B873">
        <f>INDEX(resultados!$A$2:$ZZ$1389, 867, MATCH($B$2, resultados!$A$1:$ZZ$1, 0))</f>
        <v/>
      </c>
      <c r="C873">
        <f>INDEX(resultados!$A$2:$ZZ$1389, 867, MATCH($B$3, resultados!$A$1:$ZZ$1, 0))</f>
        <v/>
      </c>
    </row>
    <row r="874">
      <c r="A874">
        <f>INDEX(resultados!$A$2:$ZZ$1389, 868, MATCH($B$1, resultados!$A$1:$ZZ$1, 0))</f>
        <v/>
      </c>
      <c r="B874">
        <f>INDEX(resultados!$A$2:$ZZ$1389, 868, MATCH($B$2, resultados!$A$1:$ZZ$1, 0))</f>
        <v/>
      </c>
      <c r="C874">
        <f>INDEX(resultados!$A$2:$ZZ$1389, 868, MATCH($B$3, resultados!$A$1:$ZZ$1, 0))</f>
        <v/>
      </c>
    </row>
    <row r="875">
      <c r="A875">
        <f>INDEX(resultados!$A$2:$ZZ$1389, 869, MATCH($B$1, resultados!$A$1:$ZZ$1, 0))</f>
        <v/>
      </c>
      <c r="B875">
        <f>INDEX(resultados!$A$2:$ZZ$1389, 869, MATCH($B$2, resultados!$A$1:$ZZ$1, 0))</f>
        <v/>
      </c>
      <c r="C875">
        <f>INDEX(resultados!$A$2:$ZZ$1389, 869, MATCH($B$3, resultados!$A$1:$ZZ$1, 0))</f>
        <v/>
      </c>
    </row>
    <row r="876">
      <c r="A876">
        <f>INDEX(resultados!$A$2:$ZZ$1389, 870, MATCH($B$1, resultados!$A$1:$ZZ$1, 0))</f>
        <v/>
      </c>
      <c r="B876">
        <f>INDEX(resultados!$A$2:$ZZ$1389, 870, MATCH($B$2, resultados!$A$1:$ZZ$1, 0))</f>
        <v/>
      </c>
      <c r="C876">
        <f>INDEX(resultados!$A$2:$ZZ$1389, 870, MATCH($B$3, resultados!$A$1:$ZZ$1, 0))</f>
        <v/>
      </c>
    </row>
    <row r="877">
      <c r="A877">
        <f>INDEX(resultados!$A$2:$ZZ$1389, 871, MATCH($B$1, resultados!$A$1:$ZZ$1, 0))</f>
        <v/>
      </c>
      <c r="B877">
        <f>INDEX(resultados!$A$2:$ZZ$1389, 871, MATCH($B$2, resultados!$A$1:$ZZ$1, 0))</f>
        <v/>
      </c>
      <c r="C877">
        <f>INDEX(resultados!$A$2:$ZZ$1389, 871, MATCH($B$3, resultados!$A$1:$ZZ$1, 0))</f>
        <v/>
      </c>
    </row>
    <row r="878">
      <c r="A878">
        <f>INDEX(resultados!$A$2:$ZZ$1389, 872, MATCH($B$1, resultados!$A$1:$ZZ$1, 0))</f>
        <v/>
      </c>
      <c r="B878">
        <f>INDEX(resultados!$A$2:$ZZ$1389, 872, MATCH($B$2, resultados!$A$1:$ZZ$1, 0))</f>
        <v/>
      </c>
      <c r="C878">
        <f>INDEX(resultados!$A$2:$ZZ$1389, 872, MATCH($B$3, resultados!$A$1:$ZZ$1, 0))</f>
        <v/>
      </c>
    </row>
    <row r="879">
      <c r="A879">
        <f>INDEX(resultados!$A$2:$ZZ$1389, 873, MATCH($B$1, resultados!$A$1:$ZZ$1, 0))</f>
        <v/>
      </c>
      <c r="B879">
        <f>INDEX(resultados!$A$2:$ZZ$1389, 873, MATCH($B$2, resultados!$A$1:$ZZ$1, 0))</f>
        <v/>
      </c>
      <c r="C879">
        <f>INDEX(resultados!$A$2:$ZZ$1389, 873, MATCH($B$3, resultados!$A$1:$ZZ$1, 0))</f>
        <v/>
      </c>
    </row>
    <row r="880">
      <c r="A880">
        <f>INDEX(resultados!$A$2:$ZZ$1389, 874, MATCH($B$1, resultados!$A$1:$ZZ$1, 0))</f>
        <v/>
      </c>
      <c r="B880">
        <f>INDEX(resultados!$A$2:$ZZ$1389, 874, MATCH($B$2, resultados!$A$1:$ZZ$1, 0))</f>
        <v/>
      </c>
      <c r="C880">
        <f>INDEX(resultados!$A$2:$ZZ$1389, 874, MATCH($B$3, resultados!$A$1:$ZZ$1, 0))</f>
        <v/>
      </c>
    </row>
    <row r="881">
      <c r="A881">
        <f>INDEX(resultados!$A$2:$ZZ$1389, 875, MATCH($B$1, resultados!$A$1:$ZZ$1, 0))</f>
        <v/>
      </c>
      <c r="B881">
        <f>INDEX(resultados!$A$2:$ZZ$1389, 875, MATCH($B$2, resultados!$A$1:$ZZ$1, 0))</f>
        <v/>
      </c>
      <c r="C881">
        <f>INDEX(resultados!$A$2:$ZZ$1389, 875, MATCH($B$3, resultados!$A$1:$ZZ$1, 0))</f>
        <v/>
      </c>
    </row>
    <row r="882">
      <c r="A882">
        <f>INDEX(resultados!$A$2:$ZZ$1389, 876, MATCH($B$1, resultados!$A$1:$ZZ$1, 0))</f>
        <v/>
      </c>
      <c r="B882">
        <f>INDEX(resultados!$A$2:$ZZ$1389, 876, MATCH($B$2, resultados!$A$1:$ZZ$1, 0))</f>
        <v/>
      </c>
      <c r="C882">
        <f>INDEX(resultados!$A$2:$ZZ$1389, 876, MATCH($B$3, resultados!$A$1:$ZZ$1, 0))</f>
        <v/>
      </c>
    </row>
    <row r="883">
      <c r="A883">
        <f>INDEX(resultados!$A$2:$ZZ$1389, 877, MATCH($B$1, resultados!$A$1:$ZZ$1, 0))</f>
        <v/>
      </c>
      <c r="B883">
        <f>INDEX(resultados!$A$2:$ZZ$1389, 877, MATCH($B$2, resultados!$A$1:$ZZ$1, 0))</f>
        <v/>
      </c>
      <c r="C883">
        <f>INDEX(resultados!$A$2:$ZZ$1389, 877, MATCH($B$3, resultados!$A$1:$ZZ$1, 0))</f>
        <v/>
      </c>
    </row>
    <row r="884">
      <c r="A884">
        <f>INDEX(resultados!$A$2:$ZZ$1389, 878, MATCH($B$1, resultados!$A$1:$ZZ$1, 0))</f>
        <v/>
      </c>
      <c r="B884">
        <f>INDEX(resultados!$A$2:$ZZ$1389, 878, MATCH($B$2, resultados!$A$1:$ZZ$1, 0))</f>
        <v/>
      </c>
      <c r="C884">
        <f>INDEX(resultados!$A$2:$ZZ$1389, 878, MATCH($B$3, resultados!$A$1:$ZZ$1, 0))</f>
        <v/>
      </c>
    </row>
    <row r="885">
      <c r="A885">
        <f>INDEX(resultados!$A$2:$ZZ$1389, 879, MATCH($B$1, resultados!$A$1:$ZZ$1, 0))</f>
        <v/>
      </c>
      <c r="B885">
        <f>INDEX(resultados!$A$2:$ZZ$1389, 879, MATCH($B$2, resultados!$A$1:$ZZ$1, 0))</f>
        <v/>
      </c>
      <c r="C885">
        <f>INDEX(resultados!$A$2:$ZZ$1389, 879, MATCH($B$3, resultados!$A$1:$ZZ$1, 0))</f>
        <v/>
      </c>
    </row>
    <row r="886">
      <c r="A886">
        <f>INDEX(resultados!$A$2:$ZZ$1389, 880, MATCH($B$1, resultados!$A$1:$ZZ$1, 0))</f>
        <v/>
      </c>
      <c r="B886">
        <f>INDEX(resultados!$A$2:$ZZ$1389, 880, MATCH($B$2, resultados!$A$1:$ZZ$1, 0))</f>
        <v/>
      </c>
      <c r="C886">
        <f>INDEX(resultados!$A$2:$ZZ$1389, 880, MATCH($B$3, resultados!$A$1:$ZZ$1, 0))</f>
        <v/>
      </c>
    </row>
    <row r="887">
      <c r="A887">
        <f>INDEX(resultados!$A$2:$ZZ$1389, 881, MATCH($B$1, resultados!$A$1:$ZZ$1, 0))</f>
        <v/>
      </c>
      <c r="B887">
        <f>INDEX(resultados!$A$2:$ZZ$1389, 881, MATCH($B$2, resultados!$A$1:$ZZ$1, 0))</f>
        <v/>
      </c>
      <c r="C887">
        <f>INDEX(resultados!$A$2:$ZZ$1389, 881, MATCH($B$3, resultados!$A$1:$ZZ$1, 0))</f>
        <v/>
      </c>
    </row>
    <row r="888">
      <c r="A888">
        <f>INDEX(resultados!$A$2:$ZZ$1389, 882, MATCH($B$1, resultados!$A$1:$ZZ$1, 0))</f>
        <v/>
      </c>
      <c r="B888">
        <f>INDEX(resultados!$A$2:$ZZ$1389, 882, MATCH($B$2, resultados!$A$1:$ZZ$1, 0))</f>
        <v/>
      </c>
      <c r="C888">
        <f>INDEX(resultados!$A$2:$ZZ$1389, 882, MATCH($B$3, resultados!$A$1:$ZZ$1, 0))</f>
        <v/>
      </c>
    </row>
    <row r="889">
      <c r="A889">
        <f>INDEX(resultados!$A$2:$ZZ$1389, 883, MATCH($B$1, resultados!$A$1:$ZZ$1, 0))</f>
        <v/>
      </c>
      <c r="B889">
        <f>INDEX(resultados!$A$2:$ZZ$1389, 883, MATCH($B$2, resultados!$A$1:$ZZ$1, 0))</f>
        <v/>
      </c>
      <c r="C889">
        <f>INDEX(resultados!$A$2:$ZZ$1389, 883, MATCH($B$3, resultados!$A$1:$ZZ$1, 0))</f>
        <v/>
      </c>
    </row>
    <row r="890">
      <c r="A890">
        <f>INDEX(resultados!$A$2:$ZZ$1389, 884, MATCH($B$1, resultados!$A$1:$ZZ$1, 0))</f>
        <v/>
      </c>
      <c r="B890">
        <f>INDEX(resultados!$A$2:$ZZ$1389, 884, MATCH($B$2, resultados!$A$1:$ZZ$1, 0))</f>
        <v/>
      </c>
      <c r="C890">
        <f>INDEX(resultados!$A$2:$ZZ$1389, 884, MATCH($B$3, resultados!$A$1:$ZZ$1, 0))</f>
        <v/>
      </c>
    </row>
    <row r="891">
      <c r="A891">
        <f>INDEX(resultados!$A$2:$ZZ$1389, 885, MATCH($B$1, resultados!$A$1:$ZZ$1, 0))</f>
        <v/>
      </c>
      <c r="B891">
        <f>INDEX(resultados!$A$2:$ZZ$1389, 885, MATCH($B$2, resultados!$A$1:$ZZ$1, 0))</f>
        <v/>
      </c>
      <c r="C891">
        <f>INDEX(resultados!$A$2:$ZZ$1389, 885, MATCH($B$3, resultados!$A$1:$ZZ$1, 0))</f>
        <v/>
      </c>
    </row>
    <row r="892">
      <c r="A892">
        <f>INDEX(resultados!$A$2:$ZZ$1389, 886, MATCH($B$1, resultados!$A$1:$ZZ$1, 0))</f>
        <v/>
      </c>
      <c r="B892">
        <f>INDEX(resultados!$A$2:$ZZ$1389, 886, MATCH($B$2, resultados!$A$1:$ZZ$1, 0))</f>
        <v/>
      </c>
      <c r="C892">
        <f>INDEX(resultados!$A$2:$ZZ$1389, 886, MATCH($B$3, resultados!$A$1:$ZZ$1, 0))</f>
        <v/>
      </c>
    </row>
    <row r="893">
      <c r="A893">
        <f>INDEX(resultados!$A$2:$ZZ$1389, 887, MATCH($B$1, resultados!$A$1:$ZZ$1, 0))</f>
        <v/>
      </c>
      <c r="B893">
        <f>INDEX(resultados!$A$2:$ZZ$1389, 887, MATCH($B$2, resultados!$A$1:$ZZ$1, 0))</f>
        <v/>
      </c>
      <c r="C893">
        <f>INDEX(resultados!$A$2:$ZZ$1389, 887, MATCH($B$3, resultados!$A$1:$ZZ$1, 0))</f>
        <v/>
      </c>
    </row>
    <row r="894">
      <c r="A894">
        <f>INDEX(resultados!$A$2:$ZZ$1389, 888, MATCH($B$1, resultados!$A$1:$ZZ$1, 0))</f>
        <v/>
      </c>
      <c r="B894">
        <f>INDEX(resultados!$A$2:$ZZ$1389, 888, MATCH($B$2, resultados!$A$1:$ZZ$1, 0))</f>
        <v/>
      </c>
      <c r="C894">
        <f>INDEX(resultados!$A$2:$ZZ$1389, 888, MATCH($B$3, resultados!$A$1:$ZZ$1, 0))</f>
        <v/>
      </c>
    </row>
    <row r="895">
      <c r="A895">
        <f>INDEX(resultados!$A$2:$ZZ$1389, 889, MATCH($B$1, resultados!$A$1:$ZZ$1, 0))</f>
        <v/>
      </c>
      <c r="B895">
        <f>INDEX(resultados!$A$2:$ZZ$1389, 889, MATCH($B$2, resultados!$A$1:$ZZ$1, 0))</f>
        <v/>
      </c>
      <c r="C895">
        <f>INDEX(resultados!$A$2:$ZZ$1389, 889, MATCH($B$3, resultados!$A$1:$ZZ$1, 0))</f>
        <v/>
      </c>
    </row>
    <row r="896">
      <c r="A896">
        <f>INDEX(resultados!$A$2:$ZZ$1389, 890, MATCH($B$1, resultados!$A$1:$ZZ$1, 0))</f>
        <v/>
      </c>
      <c r="B896">
        <f>INDEX(resultados!$A$2:$ZZ$1389, 890, MATCH($B$2, resultados!$A$1:$ZZ$1, 0))</f>
        <v/>
      </c>
      <c r="C896">
        <f>INDEX(resultados!$A$2:$ZZ$1389, 890, MATCH($B$3, resultados!$A$1:$ZZ$1, 0))</f>
        <v/>
      </c>
    </row>
    <row r="897">
      <c r="A897">
        <f>INDEX(resultados!$A$2:$ZZ$1389, 891, MATCH($B$1, resultados!$A$1:$ZZ$1, 0))</f>
        <v/>
      </c>
      <c r="B897">
        <f>INDEX(resultados!$A$2:$ZZ$1389, 891, MATCH($B$2, resultados!$A$1:$ZZ$1, 0))</f>
        <v/>
      </c>
      <c r="C897">
        <f>INDEX(resultados!$A$2:$ZZ$1389, 891, MATCH($B$3, resultados!$A$1:$ZZ$1, 0))</f>
        <v/>
      </c>
    </row>
    <row r="898">
      <c r="A898">
        <f>INDEX(resultados!$A$2:$ZZ$1389, 892, MATCH($B$1, resultados!$A$1:$ZZ$1, 0))</f>
        <v/>
      </c>
      <c r="B898">
        <f>INDEX(resultados!$A$2:$ZZ$1389, 892, MATCH($B$2, resultados!$A$1:$ZZ$1, 0))</f>
        <v/>
      </c>
      <c r="C898">
        <f>INDEX(resultados!$A$2:$ZZ$1389, 892, MATCH($B$3, resultados!$A$1:$ZZ$1, 0))</f>
        <v/>
      </c>
    </row>
    <row r="899">
      <c r="A899">
        <f>INDEX(resultados!$A$2:$ZZ$1389, 893, MATCH($B$1, resultados!$A$1:$ZZ$1, 0))</f>
        <v/>
      </c>
      <c r="B899">
        <f>INDEX(resultados!$A$2:$ZZ$1389, 893, MATCH($B$2, resultados!$A$1:$ZZ$1, 0))</f>
        <v/>
      </c>
      <c r="C899">
        <f>INDEX(resultados!$A$2:$ZZ$1389, 893, MATCH($B$3, resultados!$A$1:$ZZ$1, 0))</f>
        <v/>
      </c>
    </row>
    <row r="900">
      <c r="A900">
        <f>INDEX(resultados!$A$2:$ZZ$1389, 894, MATCH($B$1, resultados!$A$1:$ZZ$1, 0))</f>
        <v/>
      </c>
      <c r="B900">
        <f>INDEX(resultados!$A$2:$ZZ$1389, 894, MATCH($B$2, resultados!$A$1:$ZZ$1, 0))</f>
        <v/>
      </c>
      <c r="C900">
        <f>INDEX(resultados!$A$2:$ZZ$1389, 894, MATCH($B$3, resultados!$A$1:$ZZ$1, 0))</f>
        <v/>
      </c>
    </row>
    <row r="901">
      <c r="A901">
        <f>INDEX(resultados!$A$2:$ZZ$1389, 895, MATCH($B$1, resultados!$A$1:$ZZ$1, 0))</f>
        <v/>
      </c>
      <c r="B901">
        <f>INDEX(resultados!$A$2:$ZZ$1389, 895, MATCH($B$2, resultados!$A$1:$ZZ$1, 0))</f>
        <v/>
      </c>
      <c r="C901">
        <f>INDEX(resultados!$A$2:$ZZ$1389, 895, MATCH($B$3, resultados!$A$1:$ZZ$1, 0))</f>
        <v/>
      </c>
    </row>
    <row r="902">
      <c r="A902">
        <f>INDEX(resultados!$A$2:$ZZ$1389, 896, MATCH($B$1, resultados!$A$1:$ZZ$1, 0))</f>
        <v/>
      </c>
      <c r="B902">
        <f>INDEX(resultados!$A$2:$ZZ$1389, 896, MATCH($B$2, resultados!$A$1:$ZZ$1, 0))</f>
        <v/>
      </c>
      <c r="C902">
        <f>INDEX(resultados!$A$2:$ZZ$1389, 896, MATCH($B$3, resultados!$A$1:$ZZ$1, 0))</f>
        <v/>
      </c>
    </row>
    <row r="903">
      <c r="A903">
        <f>INDEX(resultados!$A$2:$ZZ$1389, 897, MATCH($B$1, resultados!$A$1:$ZZ$1, 0))</f>
        <v/>
      </c>
      <c r="B903">
        <f>INDEX(resultados!$A$2:$ZZ$1389, 897, MATCH($B$2, resultados!$A$1:$ZZ$1, 0))</f>
        <v/>
      </c>
      <c r="C903">
        <f>INDEX(resultados!$A$2:$ZZ$1389, 897, MATCH($B$3, resultados!$A$1:$ZZ$1, 0))</f>
        <v/>
      </c>
    </row>
    <row r="904">
      <c r="A904">
        <f>INDEX(resultados!$A$2:$ZZ$1389, 898, MATCH($B$1, resultados!$A$1:$ZZ$1, 0))</f>
        <v/>
      </c>
      <c r="B904">
        <f>INDEX(resultados!$A$2:$ZZ$1389, 898, MATCH($B$2, resultados!$A$1:$ZZ$1, 0))</f>
        <v/>
      </c>
      <c r="C904">
        <f>INDEX(resultados!$A$2:$ZZ$1389, 898, MATCH($B$3, resultados!$A$1:$ZZ$1, 0))</f>
        <v/>
      </c>
    </row>
    <row r="905">
      <c r="A905">
        <f>INDEX(resultados!$A$2:$ZZ$1389, 899, MATCH($B$1, resultados!$A$1:$ZZ$1, 0))</f>
        <v/>
      </c>
      <c r="B905">
        <f>INDEX(resultados!$A$2:$ZZ$1389, 899, MATCH($B$2, resultados!$A$1:$ZZ$1, 0))</f>
        <v/>
      </c>
      <c r="C905">
        <f>INDEX(resultados!$A$2:$ZZ$1389, 899, MATCH($B$3, resultados!$A$1:$ZZ$1, 0))</f>
        <v/>
      </c>
    </row>
    <row r="906">
      <c r="A906">
        <f>INDEX(resultados!$A$2:$ZZ$1389, 900, MATCH($B$1, resultados!$A$1:$ZZ$1, 0))</f>
        <v/>
      </c>
      <c r="B906">
        <f>INDEX(resultados!$A$2:$ZZ$1389, 900, MATCH($B$2, resultados!$A$1:$ZZ$1, 0))</f>
        <v/>
      </c>
      <c r="C906">
        <f>INDEX(resultados!$A$2:$ZZ$1389, 900, MATCH($B$3, resultados!$A$1:$ZZ$1, 0))</f>
        <v/>
      </c>
    </row>
    <row r="907">
      <c r="A907">
        <f>INDEX(resultados!$A$2:$ZZ$1389, 901, MATCH($B$1, resultados!$A$1:$ZZ$1, 0))</f>
        <v/>
      </c>
      <c r="B907">
        <f>INDEX(resultados!$A$2:$ZZ$1389, 901, MATCH($B$2, resultados!$A$1:$ZZ$1, 0))</f>
        <v/>
      </c>
      <c r="C907">
        <f>INDEX(resultados!$A$2:$ZZ$1389, 901, MATCH($B$3, resultados!$A$1:$ZZ$1, 0))</f>
        <v/>
      </c>
    </row>
    <row r="908">
      <c r="A908">
        <f>INDEX(resultados!$A$2:$ZZ$1389, 902, MATCH($B$1, resultados!$A$1:$ZZ$1, 0))</f>
        <v/>
      </c>
      <c r="B908">
        <f>INDEX(resultados!$A$2:$ZZ$1389, 902, MATCH($B$2, resultados!$A$1:$ZZ$1, 0))</f>
        <v/>
      </c>
      <c r="C908">
        <f>INDEX(resultados!$A$2:$ZZ$1389, 902, MATCH($B$3, resultados!$A$1:$ZZ$1, 0))</f>
        <v/>
      </c>
    </row>
    <row r="909">
      <c r="A909">
        <f>INDEX(resultados!$A$2:$ZZ$1389, 903, MATCH($B$1, resultados!$A$1:$ZZ$1, 0))</f>
        <v/>
      </c>
      <c r="B909">
        <f>INDEX(resultados!$A$2:$ZZ$1389, 903, MATCH($B$2, resultados!$A$1:$ZZ$1, 0))</f>
        <v/>
      </c>
      <c r="C909">
        <f>INDEX(resultados!$A$2:$ZZ$1389, 903, MATCH($B$3, resultados!$A$1:$ZZ$1, 0))</f>
        <v/>
      </c>
    </row>
    <row r="910">
      <c r="A910">
        <f>INDEX(resultados!$A$2:$ZZ$1389, 904, MATCH($B$1, resultados!$A$1:$ZZ$1, 0))</f>
        <v/>
      </c>
      <c r="B910">
        <f>INDEX(resultados!$A$2:$ZZ$1389, 904, MATCH($B$2, resultados!$A$1:$ZZ$1, 0))</f>
        <v/>
      </c>
      <c r="C910">
        <f>INDEX(resultados!$A$2:$ZZ$1389, 904, MATCH($B$3, resultados!$A$1:$ZZ$1, 0))</f>
        <v/>
      </c>
    </row>
    <row r="911">
      <c r="A911">
        <f>INDEX(resultados!$A$2:$ZZ$1389, 905, MATCH($B$1, resultados!$A$1:$ZZ$1, 0))</f>
        <v/>
      </c>
      <c r="B911">
        <f>INDEX(resultados!$A$2:$ZZ$1389, 905, MATCH($B$2, resultados!$A$1:$ZZ$1, 0))</f>
        <v/>
      </c>
      <c r="C911">
        <f>INDEX(resultados!$A$2:$ZZ$1389, 905, MATCH($B$3, resultados!$A$1:$ZZ$1, 0))</f>
        <v/>
      </c>
    </row>
    <row r="912">
      <c r="A912">
        <f>INDEX(resultados!$A$2:$ZZ$1389, 906, MATCH($B$1, resultados!$A$1:$ZZ$1, 0))</f>
        <v/>
      </c>
      <c r="B912">
        <f>INDEX(resultados!$A$2:$ZZ$1389, 906, MATCH($B$2, resultados!$A$1:$ZZ$1, 0))</f>
        <v/>
      </c>
      <c r="C912">
        <f>INDEX(resultados!$A$2:$ZZ$1389, 906, MATCH($B$3, resultados!$A$1:$ZZ$1, 0))</f>
        <v/>
      </c>
    </row>
    <row r="913">
      <c r="A913">
        <f>INDEX(resultados!$A$2:$ZZ$1389, 907, MATCH($B$1, resultados!$A$1:$ZZ$1, 0))</f>
        <v/>
      </c>
      <c r="B913">
        <f>INDEX(resultados!$A$2:$ZZ$1389, 907, MATCH($B$2, resultados!$A$1:$ZZ$1, 0))</f>
        <v/>
      </c>
      <c r="C913">
        <f>INDEX(resultados!$A$2:$ZZ$1389, 907, MATCH($B$3, resultados!$A$1:$ZZ$1, 0))</f>
        <v/>
      </c>
    </row>
    <row r="914">
      <c r="A914">
        <f>INDEX(resultados!$A$2:$ZZ$1389, 908, MATCH($B$1, resultados!$A$1:$ZZ$1, 0))</f>
        <v/>
      </c>
      <c r="B914">
        <f>INDEX(resultados!$A$2:$ZZ$1389, 908, MATCH($B$2, resultados!$A$1:$ZZ$1, 0))</f>
        <v/>
      </c>
      <c r="C914">
        <f>INDEX(resultados!$A$2:$ZZ$1389, 908, MATCH($B$3, resultados!$A$1:$ZZ$1, 0))</f>
        <v/>
      </c>
    </row>
    <row r="915">
      <c r="A915">
        <f>INDEX(resultados!$A$2:$ZZ$1389, 909, MATCH($B$1, resultados!$A$1:$ZZ$1, 0))</f>
        <v/>
      </c>
      <c r="B915">
        <f>INDEX(resultados!$A$2:$ZZ$1389, 909, MATCH($B$2, resultados!$A$1:$ZZ$1, 0))</f>
        <v/>
      </c>
      <c r="C915">
        <f>INDEX(resultados!$A$2:$ZZ$1389, 909, MATCH($B$3, resultados!$A$1:$ZZ$1, 0))</f>
        <v/>
      </c>
    </row>
    <row r="916">
      <c r="A916">
        <f>INDEX(resultados!$A$2:$ZZ$1389, 910, MATCH($B$1, resultados!$A$1:$ZZ$1, 0))</f>
        <v/>
      </c>
      <c r="B916">
        <f>INDEX(resultados!$A$2:$ZZ$1389, 910, MATCH($B$2, resultados!$A$1:$ZZ$1, 0))</f>
        <v/>
      </c>
      <c r="C916">
        <f>INDEX(resultados!$A$2:$ZZ$1389, 910, MATCH($B$3, resultados!$A$1:$ZZ$1, 0))</f>
        <v/>
      </c>
    </row>
    <row r="917">
      <c r="A917">
        <f>INDEX(resultados!$A$2:$ZZ$1389, 911, MATCH($B$1, resultados!$A$1:$ZZ$1, 0))</f>
        <v/>
      </c>
      <c r="B917">
        <f>INDEX(resultados!$A$2:$ZZ$1389, 911, MATCH($B$2, resultados!$A$1:$ZZ$1, 0))</f>
        <v/>
      </c>
      <c r="C917">
        <f>INDEX(resultados!$A$2:$ZZ$1389, 911, MATCH($B$3, resultados!$A$1:$ZZ$1, 0))</f>
        <v/>
      </c>
    </row>
    <row r="918">
      <c r="A918">
        <f>INDEX(resultados!$A$2:$ZZ$1389, 912, MATCH($B$1, resultados!$A$1:$ZZ$1, 0))</f>
        <v/>
      </c>
      <c r="B918">
        <f>INDEX(resultados!$A$2:$ZZ$1389, 912, MATCH($B$2, resultados!$A$1:$ZZ$1, 0))</f>
        <v/>
      </c>
      <c r="C918">
        <f>INDEX(resultados!$A$2:$ZZ$1389, 912, MATCH($B$3, resultados!$A$1:$ZZ$1, 0))</f>
        <v/>
      </c>
    </row>
    <row r="919">
      <c r="A919">
        <f>INDEX(resultados!$A$2:$ZZ$1389, 913, MATCH($B$1, resultados!$A$1:$ZZ$1, 0))</f>
        <v/>
      </c>
      <c r="B919">
        <f>INDEX(resultados!$A$2:$ZZ$1389, 913, MATCH($B$2, resultados!$A$1:$ZZ$1, 0))</f>
        <v/>
      </c>
      <c r="C919">
        <f>INDEX(resultados!$A$2:$ZZ$1389, 913, MATCH($B$3, resultados!$A$1:$ZZ$1, 0))</f>
        <v/>
      </c>
    </row>
    <row r="920">
      <c r="A920">
        <f>INDEX(resultados!$A$2:$ZZ$1389, 914, MATCH($B$1, resultados!$A$1:$ZZ$1, 0))</f>
        <v/>
      </c>
      <c r="B920">
        <f>INDEX(resultados!$A$2:$ZZ$1389, 914, MATCH($B$2, resultados!$A$1:$ZZ$1, 0))</f>
        <v/>
      </c>
      <c r="C920">
        <f>INDEX(resultados!$A$2:$ZZ$1389, 914, MATCH($B$3, resultados!$A$1:$ZZ$1, 0))</f>
        <v/>
      </c>
    </row>
    <row r="921">
      <c r="A921">
        <f>INDEX(resultados!$A$2:$ZZ$1389, 915, MATCH($B$1, resultados!$A$1:$ZZ$1, 0))</f>
        <v/>
      </c>
      <c r="B921">
        <f>INDEX(resultados!$A$2:$ZZ$1389, 915, MATCH($B$2, resultados!$A$1:$ZZ$1, 0))</f>
        <v/>
      </c>
      <c r="C921">
        <f>INDEX(resultados!$A$2:$ZZ$1389, 915, MATCH($B$3, resultados!$A$1:$ZZ$1, 0))</f>
        <v/>
      </c>
    </row>
    <row r="922">
      <c r="A922">
        <f>INDEX(resultados!$A$2:$ZZ$1389, 916, MATCH($B$1, resultados!$A$1:$ZZ$1, 0))</f>
        <v/>
      </c>
      <c r="B922">
        <f>INDEX(resultados!$A$2:$ZZ$1389, 916, MATCH($B$2, resultados!$A$1:$ZZ$1, 0))</f>
        <v/>
      </c>
      <c r="C922">
        <f>INDEX(resultados!$A$2:$ZZ$1389, 916, MATCH($B$3, resultados!$A$1:$ZZ$1, 0))</f>
        <v/>
      </c>
    </row>
    <row r="923">
      <c r="A923">
        <f>INDEX(resultados!$A$2:$ZZ$1389, 917, MATCH($B$1, resultados!$A$1:$ZZ$1, 0))</f>
        <v/>
      </c>
      <c r="B923">
        <f>INDEX(resultados!$A$2:$ZZ$1389, 917, MATCH($B$2, resultados!$A$1:$ZZ$1, 0))</f>
        <v/>
      </c>
      <c r="C923">
        <f>INDEX(resultados!$A$2:$ZZ$1389, 917, MATCH($B$3, resultados!$A$1:$ZZ$1, 0))</f>
        <v/>
      </c>
    </row>
    <row r="924">
      <c r="A924">
        <f>INDEX(resultados!$A$2:$ZZ$1389, 918, MATCH($B$1, resultados!$A$1:$ZZ$1, 0))</f>
        <v/>
      </c>
      <c r="B924">
        <f>INDEX(resultados!$A$2:$ZZ$1389, 918, MATCH($B$2, resultados!$A$1:$ZZ$1, 0))</f>
        <v/>
      </c>
      <c r="C924">
        <f>INDEX(resultados!$A$2:$ZZ$1389, 918, MATCH($B$3, resultados!$A$1:$ZZ$1, 0))</f>
        <v/>
      </c>
    </row>
    <row r="925">
      <c r="A925">
        <f>INDEX(resultados!$A$2:$ZZ$1389, 919, MATCH($B$1, resultados!$A$1:$ZZ$1, 0))</f>
        <v/>
      </c>
      <c r="B925">
        <f>INDEX(resultados!$A$2:$ZZ$1389, 919, MATCH($B$2, resultados!$A$1:$ZZ$1, 0))</f>
        <v/>
      </c>
      <c r="C925">
        <f>INDEX(resultados!$A$2:$ZZ$1389, 919, MATCH($B$3, resultados!$A$1:$ZZ$1, 0))</f>
        <v/>
      </c>
    </row>
    <row r="926">
      <c r="A926">
        <f>INDEX(resultados!$A$2:$ZZ$1389, 920, MATCH($B$1, resultados!$A$1:$ZZ$1, 0))</f>
        <v/>
      </c>
      <c r="B926">
        <f>INDEX(resultados!$A$2:$ZZ$1389, 920, MATCH($B$2, resultados!$A$1:$ZZ$1, 0))</f>
        <v/>
      </c>
      <c r="C926">
        <f>INDEX(resultados!$A$2:$ZZ$1389, 920, MATCH($B$3, resultados!$A$1:$ZZ$1, 0))</f>
        <v/>
      </c>
    </row>
    <row r="927">
      <c r="A927">
        <f>INDEX(resultados!$A$2:$ZZ$1389, 921, MATCH($B$1, resultados!$A$1:$ZZ$1, 0))</f>
        <v/>
      </c>
      <c r="B927">
        <f>INDEX(resultados!$A$2:$ZZ$1389, 921, MATCH($B$2, resultados!$A$1:$ZZ$1, 0))</f>
        <v/>
      </c>
      <c r="C927">
        <f>INDEX(resultados!$A$2:$ZZ$1389, 921, MATCH($B$3, resultados!$A$1:$ZZ$1, 0))</f>
        <v/>
      </c>
    </row>
    <row r="928">
      <c r="A928">
        <f>INDEX(resultados!$A$2:$ZZ$1389, 922, MATCH($B$1, resultados!$A$1:$ZZ$1, 0))</f>
        <v/>
      </c>
      <c r="B928">
        <f>INDEX(resultados!$A$2:$ZZ$1389, 922, MATCH($B$2, resultados!$A$1:$ZZ$1, 0))</f>
        <v/>
      </c>
      <c r="C928">
        <f>INDEX(resultados!$A$2:$ZZ$1389, 922, MATCH($B$3, resultados!$A$1:$ZZ$1, 0))</f>
        <v/>
      </c>
    </row>
    <row r="929">
      <c r="A929">
        <f>INDEX(resultados!$A$2:$ZZ$1389, 923, MATCH($B$1, resultados!$A$1:$ZZ$1, 0))</f>
        <v/>
      </c>
      <c r="B929">
        <f>INDEX(resultados!$A$2:$ZZ$1389, 923, MATCH($B$2, resultados!$A$1:$ZZ$1, 0))</f>
        <v/>
      </c>
      <c r="C929">
        <f>INDEX(resultados!$A$2:$ZZ$1389, 923, MATCH($B$3, resultados!$A$1:$ZZ$1, 0))</f>
        <v/>
      </c>
    </row>
    <row r="930">
      <c r="A930">
        <f>INDEX(resultados!$A$2:$ZZ$1389, 924, MATCH($B$1, resultados!$A$1:$ZZ$1, 0))</f>
        <v/>
      </c>
      <c r="B930">
        <f>INDEX(resultados!$A$2:$ZZ$1389, 924, MATCH($B$2, resultados!$A$1:$ZZ$1, 0))</f>
        <v/>
      </c>
      <c r="C930">
        <f>INDEX(resultados!$A$2:$ZZ$1389, 924, MATCH($B$3, resultados!$A$1:$ZZ$1, 0))</f>
        <v/>
      </c>
    </row>
    <row r="931">
      <c r="A931">
        <f>INDEX(resultados!$A$2:$ZZ$1389, 925, MATCH($B$1, resultados!$A$1:$ZZ$1, 0))</f>
        <v/>
      </c>
      <c r="B931">
        <f>INDEX(resultados!$A$2:$ZZ$1389, 925, MATCH($B$2, resultados!$A$1:$ZZ$1, 0))</f>
        <v/>
      </c>
      <c r="C931">
        <f>INDEX(resultados!$A$2:$ZZ$1389, 925, MATCH($B$3, resultados!$A$1:$ZZ$1, 0))</f>
        <v/>
      </c>
    </row>
    <row r="932">
      <c r="A932">
        <f>INDEX(resultados!$A$2:$ZZ$1389, 926, MATCH($B$1, resultados!$A$1:$ZZ$1, 0))</f>
        <v/>
      </c>
      <c r="B932">
        <f>INDEX(resultados!$A$2:$ZZ$1389, 926, MATCH($B$2, resultados!$A$1:$ZZ$1, 0))</f>
        <v/>
      </c>
      <c r="C932">
        <f>INDEX(resultados!$A$2:$ZZ$1389, 926, MATCH($B$3, resultados!$A$1:$ZZ$1, 0))</f>
        <v/>
      </c>
    </row>
    <row r="933">
      <c r="A933">
        <f>INDEX(resultados!$A$2:$ZZ$1389, 927, MATCH($B$1, resultados!$A$1:$ZZ$1, 0))</f>
        <v/>
      </c>
      <c r="B933">
        <f>INDEX(resultados!$A$2:$ZZ$1389, 927, MATCH($B$2, resultados!$A$1:$ZZ$1, 0))</f>
        <v/>
      </c>
      <c r="C933">
        <f>INDEX(resultados!$A$2:$ZZ$1389, 927, MATCH($B$3, resultados!$A$1:$ZZ$1, 0))</f>
        <v/>
      </c>
    </row>
    <row r="934">
      <c r="A934">
        <f>INDEX(resultados!$A$2:$ZZ$1389, 928, MATCH($B$1, resultados!$A$1:$ZZ$1, 0))</f>
        <v/>
      </c>
      <c r="B934">
        <f>INDEX(resultados!$A$2:$ZZ$1389, 928, MATCH($B$2, resultados!$A$1:$ZZ$1, 0))</f>
        <v/>
      </c>
      <c r="C934">
        <f>INDEX(resultados!$A$2:$ZZ$1389, 928, MATCH($B$3, resultados!$A$1:$ZZ$1, 0))</f>
        <v/>
      </c>
    </row>
    <row r="935">
      <c r="A935">
        <f>INDEX(resultados!$A$2:$ZZ$1389, 929, MATCH($B$1, resultados!$A$1:$ZZ$1, 0))</f>
        <v/>
      </c>
      <c r="B935">
        <f>INDEX(resultados!$A$2:$ZZ$1389, 929, MATCH($B$2, resultados!$A$1:$ZZ$1, 0))</f>
        <v/>
      </c>
      <c r="C935">
        <f>INDEX(resultados!$A$2:$ZZ$1389, 929, MATCH($B$3, resultados!$A$1:$ZZ$1, 0))</f>
        <v/>
      </c>
    </row>
    <row r="936">
      <c r="A936">
        <f>INDEX(resultados!$A$2:$ZZ$1389, 930, MATCH($B$1, resultados!$A$1:$ZZ$1, 0))</f>
        <v/>
      </c>
      <c r="B936">
        <f>INDEX(resultados!$A$2:$ZZ$1389, 930, MATCH($B$2, resultados!$A$1:$ZZ$1, 0))</f>
        <v/>
      </c>
      <c r="C936">
        <f>INDEX(resultados!$A$2:$ZZ$1389, 930, MATCH($B$3, resultados!$A$1:$ZZ$1, 0))</f>
        <v/>
      </c>
    </row>
    <row r="937">
      <c r="A937">
        <f>INDEX(resultados!$A$2:$ZZ$1389, 931, MATCH($B$1, resultados!$A$1:$ZZ$1, 0))</f>
        <v/>
      </c>
      <c r="B937">
        <f>INDEX(resultados!$A$2:$ZZ$1389, 931, MATCH($B$2, resultados!$A$1:$ZZ$1, 0))</f>
        <v/>
      </c>
      <c r="C937">
        <f>INDEX(resultados!$A$2:$ZZ$1389, 931, MATCH($B$3, resultados!$A$1:$ZZ$1, 0))</f>
        <v/>
      </c>
    </row>
    <row r="938">
      <c r="A938">
        <f>INDEX(resultados!$A$2:$ZZ$1389, 932, MATCH($B$1, resultados!$A$1:$ZZ$1, 0))</f>
        <v/>
      </c>
      <c r="B938">
        <f>INDEX(resultados!$A$2:$ZZ$1389, 932, MATCH($B$2, resultados!$A$1:$ZZ$1, 0))</f>
        <v/>
      </c>
      <c r="C938">
        <f>INDEX(resultados!$A$2:$ZZ$1389, 932, MATCH($B$3, resultados!$A$1:$ZZ$1, 0))</f>
        <v/>
      </c>
    </row>
    <row r="939">
      <c r="A939">
        <f>INDEX(resultados!$A$2:$ZZ$1389, 933, MATCH($B$1, resultados!$A$1:$ZZ$1, 0))</f>
        <v/>
      </c>
      <c r="B939">
        <f>INDEX(resultados!$A$2:$ZZ$1389, 933, MATCH($B$2, resultados!$A$1:$ZZ$1, 0))</f>
        <v/>
      </c>
      <c r="C939">
        <f>INDEX(resultados!$A$2:$ZZ$1389, 933, MATCH($B$3, resultados!$A$1:$ZZ$1, 0))</f>
        <v/>
      </c>
    </row>
    <row r="940">
      <c r="A940">
        <f>INDEX(resultados!$A$2:$ZZ$1389, 934, MATCH($B$1, resultados!$A$1:$ZZ$1, 0))</f>
        <v/>
      </c>
      <c r="B940">
        <f>INDEX(resultados!$A$2:$ZZ$1389, 934, MATCH($B$2, resultados!$A$1:$ZZ$1, 0))</f>
        <v/>
      </c>
      <c r="C940">
        <f>INDEX(resultados!$A$2:$ZZ$1389, 934, MATCH($B$3, resultados!$A$1:$ZZ$1, 0))</f>
        <v/>
      </c>
    </row>
    <row r="941">
      <c r="A941">
        <f>INDEX(resultados!$A$2:$ZZ$1389, 935, MATCH($B$1, resultados!$A$1:$ZZ$1, 0))</f>
        <v/>
      </c>
      <c r="B941">
        <f>INDEX(resultados!$A$2:$ZZ$1389, 935, MATCH($B$2, resultados!$A$1:$ZZ$1, 0))</f>
        <v/>
      </c>
      <c r="C941">
        <f>INDEX(resultados!$A$2:$ZZ$1389, 935, MATCH($B$3, resultados!$A$1:$ZZ$1, 0))</f>
        <v/>
      </c>
    </row>
    <row r="942">
      <c r="A942">
        <f>INDEX(resultados!$A$2:$ZZ$1389, 936, MATCH($B$1, resultados!$A$1:$ZZ$1, 0))</f>
        <v/>
      </c>
      <c r="B942">
        <f>INDEX(resultados!$A$2:$ZZ$1389, 936, MATCH($B$2, resultados!$A$1:$ZZ$1, 0))</f>
        <v/>
      </c>
      <c r="C942">
        <f>INDEX(resultados!$A$2:$ZZ$1389, 936, MATCH($B$3, resultados!$A$1:$ZZ$1, 0))</f>
        <v/>
      </c>
    </row>
    <row r="943">
      <c r="A943">
        <f>INDEX(resultados!$A$2:$ZZ$1389, 937, MATCH($B$1, resultados!$A$1:$ZZ$1, 0))</f>
        <v/>
      </c>
      <c r="B943">
        <f>INDEX(resultados!$A$2:$ZZ$1389, 937, MATCH($B$2, resultados!$A$1:$ZZ$1, 0))</f>
        <v/>
      </c>
      <c r="C943">
        <f>INDEX(resultados!$A$2:$ZZ$1389, 937, MATCH($B$3, resultados!$A$1:$ZZ$1, 0))</f>
        <v/>
      </c>
    </row>
    <row r="944">
      <c r="A944">
        <f>INDEX(resultados!$A$2:$ZZ$1389, 938, MATCH($B$1, resultados!$A$1:$ZZ$1, 0))</f>
        <v/>
      </c>
      <c r="B944">
        <f>INDEX(resultados!$A$2:$ZZ$1389, 938, MATCH($B$2, resultados!$A$1:$ZZ$1, 0))</f>
        <v/>
      </c>
      <c r="C944">
        <f>INDEX(resultados!$A$2:$ZZ$1389, 938, MATCH($B$3, resultados!$A$1:$ZZ$1, 0))</f>
        <v/>
      </c>
    </row>
    <row r="945">
      <c r="A945">
        <f>INDEX(resultados!$A$2:$ZZ$1389, 939, MATCH($B$1, resultados!$A$1:$ZZ$1, 0))</f>
        <v/>
      </c>
      <c r="B945">
        <f>INDEX(resultados!$A$2:$ZZ$1389, 939, MATCH($B$2, resultados!$A$1:$ZZ$1, 0))</f>
        <v/>
      </c>
      <c r="C945">
        <f>INDEX(resultados!$A$2:$ZZ$1389, 939, MATCH($B$3, resultados!$A$1:$ZZ$1, 0))</f>
        <v/>
      </c>
    </row>
    <row r="946">
      <c r="A946">
        <f>INDEX(resultados!$A$2:$ZZ$1389, 940, MATCH($B$1, resultados!$A$1:$ZZ$1, 0))</f>
        <v/>
      </c>
      <c r="B946">
        <f>INDEX(resultados!$A$2:$ZZ$1389, 940, MATCH($B$2, resultados!$A$1:$ZZ$1, 0))</f>
        <v/>
      </c>
      <c r="C946">
        <f>INDEX(resultados!$A$2:$ZZ$1389, 940, MATCH($B$3, resultados!$A$1:$ZZ$1, 0))</f>
        <v/>
      </c>
    </row>
    <row r="947">
      <c r="A947">
        <f>INDEX(resultados!$A$2:$ZZ$1389, 941, MATCH($B$1, resultados!$A$1:$ZZ$1, 0))</f>
        <v/>
      </c>
      <c r="B947">
        <f>INDEX(resultados!$A$2:$ZZ$1389, 941, MATCH($B$2, resultados!$A$1:$ZZ$1, 0))</f>
        <v/>
      </c>
      <c r="C947">
        <f>INDEX(resultados!$A$2:$ZZ$1389, 941, MATCH($B$3, resultados!$A$1:$ZZ$1, 0))</f>
        <v/>
      </c>
    </row>
    <row r="948">
      <c r="A948">
        <f>INDEX(resultados!$A$2:$ZZ$1389, 942, MATCH($B$1, resultados!$A$1:$ZZ$1, 0))</f>
        <v/>
      </c>
      <c r="B948">
        <f>INDEX(resultados!$A$2:$ZZ$1389, 942, MATCH($B$2, resultados!$A$1:$ZZ$1, 0))</f>
        <v/>
      </c>
      <c r="C948">
        <f>INDEX(resultados!$A$2:$ZZ$1389, 942, MATCH($B$3, resultados!$A$1:$ZZ$1, 0))</f>
        <v/>
      </c>
    </row>
    <row r="949">
      <c r="A949">
        <f>INDEX(resultados!$A$2:$ZZ$1389, 943, MATCH($B$1, resultados!$A$1:$ZZ$1, 0))</f>
        <v/>
      </c>
      <c r="B949">
        <f>INDEX(resultados!$A$2:$ZZ$1389, 943, MATCH($B$2, resultados!$A$1:$ZZ$1, 0))</f>
        <v/>
      </c>
      <c r="C949">
        <f>INDEX(resultados!$A$2:$ZZ$1389, 943, MATCH($B$3, resultados!$A$1:$ZZ$1, 0))</f>
        <v/>
      </c>
    </row>
    <row r="950">
      <c r="A950">
        <f>INDEX(resultados!$A$2:$ZZ$1389, 944, MATCH($B$1, resultados!$A$1:$ZZ$1, 0))</f>
        <v/>
      </c>
      <c r="B950">
        <f>INDEX(resultados!$A$2:$ZZ$1389, 944, MATCH($B$2, resultados!$A$1:$ZZ$1, 0))</f>
        <v/>
      </c>
      <c r="C950">
        <f>INDEX(resultados!$A$2:$ZZ$1389, 944, MATCH($B$3, resultados!$A$1:$ZZ$1, 0))</f>
        <v/>
      </c>
    </row>
    <row r="951">
      <c r="A951">
        <f>INDEX(resultados!$A$2:$ZZ$1389, 945, MATCH($B$1, resultados!$A$1:$ZZ$1, 0))</f>
        <v/>
      </c>
      <c r="B951">
        <f>INDEX(resultados!$A$2:$ZZ$1389, 945, MATCH($B$2, resultados!$A$1:$ZZ$1, 0))</f>
        <v/>
      </c>
      <c r="C951">
        <f>INDEX(resultados!$A$2:$ZZ$1389, 945, MATCH($B$3, resultados!$A$1:$ZZ$1, 0))</f>
        <v/>
      </c>
    </row>
    <row r="952">
      <c r="A952">
        <f>INDEX(resultados!$A$2:$ZZ$1389, 946, MATCH($B$1, resultados!$A$1:$ZZ$1, 0))</f>
        <v/>
      </c>
      <c r="B952">
        <f>INDEX(resultados!$A$2:$ZZ$1389, 946, MATCH($B$2, resultados!$A$1:$ZZ$1, 0))</f>
        <v/>
      </c>
      <c r="C952">
        <f>INDEX(resultados!$A$2:$ZZ$1389, 946, MATCH($B$3, resultados!$A$1:$ZZ$1, 0))</f>
        <v/>
      </c>
    </row>
    <row r="953">
      <c r="A953">
        <f>INDEX(resultados!$A$2:$ZZ$1389, 947, MATCH($B$1, resultados!$A$1:$ZZ$1, 0))</f>
        <v/>
      </c>
      <c r="B953">
        <f>INDEX(resultados!$A$2:$ZZ$1389, 947, MATCH($B$2, resultados!$A$1:$ZZ$1, 0))</f>
        <v/>
      </c>
      <c r="C953">
        <f>INDEX(resultados!$A$2:$ZZ$1389, 947, MATCH($B$3, resultados!$A$1:$ZZ$1, 0))</f>
        <v/>
      </c>
    </row>
    <row r="954">
      <c r="A954">
        <f>INDEX(resultados!$A$2:$ZZ$1389, 948, MATCH($B$1, resultados!$A$1:$ZZ$1, 0))</f>
        <v/>
      </c>
      <c r="B954">
        <f>INDEX(resultados!$A$2:$ZZ$1389, 948, MATCH($B$2, resultados!$A$1:$ZZ$1, 0))</f>
        <v/>
      </c>
      <c r="C954">
        <f>INDEX(resultados!$A$2:$ZZ$1389, 948, MATCH($B$3, resultados!$A$1:$ZZ$1, 0))</f>
        <v/>
      </c>
    </row>
    <row r="955">
      <c r="A955">
        <f>INDEX(resultados!$A$2:$ZZ$1389, 949, MATCH($B$1, resultados!$A$1:$ZZ$1, 0))</f>
        <v/>
      </c>
      <c r="B955">
        <f>INDEX(resultados!$A$2:$ZZ$1389, 949, MATCH($B$2, resultados!$A$1:$ZZ$1, 0))</f>
        <v/>
      </c>
      <c r="C955">
        <f>INDEX(resultados!$A$2:$ZZ$1389, 949, MATCH($B$3, resultados!$A$1:$ZZ$1, 0))</f>
        <v/>
      </c>
    </row>
    <row r="956">
      <c r="A956">
        <f>INDEX(resultados!$A$2:$ZZ$1389, 950, MATCH($B$1, resultados!$A$1:$ZZ$1, 0))</f>
        <v/>
      </c>
      <c r="B956">
        <f>INDEX(resultados!$A$2:$ZZ$1389, 950, MATCH($B$2, resultados!$A$1:$ZZ$1, 0))</f>
        <v/>
      </c>
      <c r="C956">
        <f>INDEX(resultados!$A$2:$ZZ$1389, 950, MATCH($B$3, resultados!$A$1:$ZZ$1, 0))</f>
        <v/>
      </c>
    </row>
    <row r="957">
      <c r="A957">
        <f>INDEX(resultados!$A$2:$ZZ$1389, 951, MATCH($B$1, resultados!$A$1:$ZZ$1, 0))</f>
        <v/>
      </c>
      <c r="B957">
        <f>INDEX(resultados!$A$2:$ZZ$1389, 951, MATCH($B$2, resultados!$A$1:$ZZ$1, 0))</f>
        <v/>
      </c>
      <c r="C957">
        <f>INDEX(resultados!$A$2:$ZZ$1389, 951, MATCH($B$3, resultados!$A$1:$ZZ$1, 0))</f>
        <v/>
      </c>
    </row>
    <row r="958">
      <c r="A958">
        <f>INDEX(resultados!$A$2:$ZZ$1389, 952, MATCH($B$1, resultados!$A$1:$ZZ$1, 0))</f>
        <v/>
      </c>
      <c r="B958">
        <f>INDEX(resultados!$A$2:$ZZ$1389, 952, MATCH($B$2, resultados!$A$1:$ZZ$1, 0))</f>
        <v/>
      </c>
      <c r="C958">
        <f>INDEX(resultados!$A$2:$ZZ$1389, 952, MATCH($B$3, resultados!$A$1:$ZZ$1, 0))</f>
        <v/>
      </c>
    </row>
    <row r="959">
      <c r="A959">
        <f>INDEX(resultados!$A$2:$ZZ$1389, 953, MATCH($B$1, resultados!$A$1:$ZZ$1, 0))</f>
        <v/>
      </c>
      <c r="B959">
        <f>INDEX(resultados!$A$2:$ZZ$1389, 953, MATCH($B$2, resultados!$A$1:$ZZ$1, 0))</f>
        <v/>
      </c>
      <c r="C959">
        <f>INDEX(resultados!$A$2:$ZZ$1389, 953, MATCH($B$3, resultados!$A$1:$ZZ$1, 0))</f>
        <v/>
      </c>
    </row>
    <row r="960">
      <c r="A960">
        <f>INDEX(resultados!$A$2:$ZZ$1389, 954, MATCH($B$1, resultados!$A$1:$ZZ$1, 0))</f>
        <v/>
      </c>
      <c r="B960">
        <f>INDEX(resultados!$A$2:$ZZ$1389, 954, MATCH($B$2, resultados!$A$1:$ZZ$1, 0))</f>
        <v/>
      </c>
      <c r="C960">
        <f>INDEX(resultados!$A$2:$ZZ$1389, 954, MATCH($B$3, resultados!$A$1:$ZZ$1, 0))</f>
        <v/>
      </c>
    </row>
    <row r="961">
      <c r="A961">
        <f>INDEX(resultados!$A$2:$ZZ$1389, 955, MATCH($B$1, resultados!$A$1:$ZZ$1, 0))</f>
        <v/>
      </c>
      <c r="B961">
        <f>INDEX(resultados!$A$2:$ZZ$1389, 955, MATCH($B$2, resultados!$A$1:$ZZ$1, 0))</f>
        <v/>
      </c>
      <c r="C961">
        <f>INDEX(resultados!$A$2:$ZZ$1389, 955, MATCH($B$3, resultados!$A$1:$ZZ$1, 0))</f>
        <v/>
      </c>
    </row>
    <row r="962">
      <c r="A962">
        <f>INDEX(resultados!$A$2:$ZZ$1389, 956, MATCH($B$1, resultados!$A$1:$ZZ$1, 0))</f>
        <v/>
      </c>
      <c r="B962">
        <f>INDEX(resultados!$A$2:$ZZ$1389, 956, MATCH($B$2, resultados!$A$1:$ZZ$1, 0))</f>
        <v/>
      </c>
      <c r="C962">
        <f>INDEX(resultados!$A$2:$ZZ$1389, 956, MATCH($B$3, resultados!$A$1:$ZZ$1, 0))</f>
        <v/>
      </c>
    </row>
    <row r="963">
      <c r="A963">
        <f>INDEX(resultados!$A$2:$ZZ$1389, 957, MATCH($B$1, resultados!$A$1:$ZZ$1, 0))</f>
        <v/>
      </c>
      <c r="B963">
        <f>INDEX(resultados!$A$2:$ZZ$1389, 957, MATCH($B$2, resultados!$A$1:$ZZ$1, 0))</f>
        <v/>
      </c>
      <c r="C963">
        <f>INDEX(resultados!$A$2:$ZZ$1389, 957, MATCH($B$3, resultados!$A$1:$ZZ$1, 0))</f>
        <v/>
      </c>
    </row>
    <row r="964">
      <c r="A964">
        <f>INDEX(resultados!$A$2:$ZZ$1389, 958, MATCH($B$1, resultados!$A$1:$ZZ$1, 0))</f>
        <v/>
      </c>
      <c r="B964">
        <f>INDEX(resultados!$A$2:$ZZ$1389, 958, MATCH($B$2, resultados!$A$1:$ZZ$1, 0))</f>
        <v/>
      </c>
      <c r="C964">
        <f>INDEX(resultados!$A$2:$ZZ$1389, 958, MATCH($B$3, resultados!$A$1:$ZZ$1, 0))</f>
        <v/>
      </c>
    </row>
    <row r="965">
      <c r="A965">
        <f>INDEX(resultados!$A$2:$ZZ$1389, 959, MATCH($B$1, resultados!$A$1:$ZZ$1, 0))</f>
        <v/>
      </c>
      <c r="B965">
        <f>INDEX(resultados!$A$2:$ZZ$1389, 959, MATCH($B$2, resultados!$A$1:$ZZ$1, 0))</f>
        <v/>
      </c>
      <c r="C965">
        <f>INDEX(resultados!$A$2:$ZZ$1389, 959, MATCH($B$3, resultados!$A$1:$ZZ$1, 0))</f>
        <v/>
      </c>
    </row>
    <row r="966">
      <c r="A966">
        <f>INDEX(resultados!$A$2:$ZZ$1389, 960, MATCH($B$1, resultados!$A$1:$ZZ$1, 0))</f>
        <v/>
      </c>
      <c r="B966">
        <f>INDEX(resultados!$A$2:$ZZ$1389, 960, MATCH($B$2, resultados!$A$1:$ZZ$1, 0))</f>
        <v/>
      </c>
      <c r="C966">
        <f>INDEX(resultados!$A$2:$ZZ$1389, 960, MATCH($B$3, resultados!$A$1:$ZZ$1, 0))</f>
        <v/>
      </c>
    </row>
    <row r="967">
      <c r="A967">
        <f>INDEX(resultados!$A$2:$ZZ$1389, 961, MATCH($B$1, resultados!$A$1:$ZZ$1, 0))</f>
        <v/>
      </c>
      <c r="B967">
        <f>INDEX(resultados!$A$2:$ZZ$1389, 961, MATCH($B$2, resultados!$A$1:$ZZ$1, 0))</f>
        <v/>
      </c>
      <c r="C967">
        <f>INDEX(resultados!$A$2:$ZZ$1389, 961, MATCH($B$3, resultados!$A$1:$ZZ$1, 0))</f>
        <v/>
      </c>
    </row>
    <row r="968">
      <c r="A968">
        <f>INDEX(resultados!$A$2:$ZZ$1389, 962, MATCH($B$1, resultados!$A$1:$ZZ$1, 0))</f>
        <v/>
      </c>
      <c r="B968">
        <f>INDEX(resultados!$A$2:$ZZ$1389, 962, MATCH($B$2, resultados!$A$1:$ZZ$1, 0))</f>
        <v/>
      </c>
      <c r="C968">
        <f>INDEX(resultados!$A$2:$ZZ$1389, 962, MATCH($B$3, resultados!$A$1:$ZZ$1, 0))</f>
        <v/>
      </c>
    </row>
    <row r="969">
      <c r="A969">
        <f>INDEX(resultados!$A$2:$ZZ$1389, 963, MATCH($B$1, resultados!$A$1:$ZZ$1, 0))</f>
        <v/>
      </c>
      <c r="B969">
        <f>INDEX(resultados!$A$2:$ZZ$1389, 963, MATCH($B$2, resultados!$A$1:$ZZ$1, 0))</f>
        <v/>
      </c>
      <c r="C969">
        <f>INDEX(resultados!$A$2:$ZZ$1389, 963, MATCH($B$3, resultados!$A$1:$ZZ$1, 0))</f>
        <v/>
      </c>
    </row>
    <row r="970">
      <c r="A970">
        <f>INDEX(resultados!$A$2:$ZZ$1389, 964, MATCH($B$1, resultados!$A$1:$ZZ$1, 0))</f>
        <v/>
      </c>
      <c r="B970">
        <f>INDEX(resultados!$A$2:$ZZ$1389, 964, MATCH($B$2, resultados!$A$1:$ZZ$1, 0))</f>
        <v/>
      </c>
      <c r="C970">
        <f>INDEX(resultados!$A$2:$ZZ$1389, 964, MATCH($B$3, resultados!$A$1:$ZZ$1, 0))</f>
        <v/>
      </c>
    </row>
    <row r="971">
      <c r="A971">
        <f>INDEX(resultados!$A$2:$ZZ$1389, 965, MATCH($B$1, resultados!$A$1:$ZZ$1, 0))</f>
        <v/>
      </c>
      <c r="B971">
        <f>INDEX(resultados!$A$2:$ZZ$1389, 965, MATCH($B$2, resultados!$A$1:$ZZ$1, 0))</f>
        <v/>
      </c>
      <c r="C971">
        <f>INDEX(resultados!$A$2:$ZZ$1389, 965, MATCH($B$3, resultados!$A$1:$ZZ$1, 0))</f>
        <v/>
      </c>
    </row>
    <row r="972">
      <c r="A972">
        <f>INDEX(resultados!$A$2:$ZZ$1389, 966, MATCH($B$1, resultados!$A$1:$ZZ$1, 0))</f>
        <v/>
      </c>
      <c r="B972">
        <f>INDEX(resultados!$A$2:$ZZ$1389, 966, MATCH($B$2, resultados!$A$1:$ZZ$1, 0))</f>
        <v/>
      </c>
      <c r="C972">
        <f>INDEX(resultados!$A$2:$ZZ$1389, 966, MATCH($B$3, resultados!$A$1:$ZZ$1, 0))</f>
        <v/>
      </c>
    </row>
    <row r="973">
      <c r="A973">
        <f>INDEX(resultados!$A$2:$ZZ$1389, 967, MATCH($B$1, resultados!$A$1:$ZZ$1, 0))</f>
        <v/>
      </c>
      <c r="B973">
        <f>INDEX(resultados!$A$2:$ZZ$1389, 967, MATCH($B$2, resultados!$A$1:$ZZ$1, 0))</f>
        <v/>
      </c>
      <c r="C973">
        <f>INDEX(resultados!$A$2:$ZZ$1389, 967, MATCH($B$3, resultados!$A$1:$ZZ$1, 0))</f>
        <v/>
      </c>
    </row>
    <row r="974">
      <c r="A974">
        <f>INDEX(resultados!$A$2:$ZZ$1389, 968, MATCH($B$1, resultados!$A$1:$ZZ$1, 0))</f>
        <v/>
      </c>
      <c r="B974">
        <f>INDEX(resultados!$A$2:$ZZ$1389, 968, MATCH($B$2, resultados!$A$1:$ZZ$1, 0))</f>
        <v/>
      </c>
      <c r="C974">
        <f>INDEX(resultados!$A$2:$ZZ$1389, 968, MATCH($B$3, resultados!$A$1:$ZZ$1, 0))</f>
        <v/>
      </c>
    </row>
    <row r="975">
      <c r="A975">
        <f>INDEX(resultados!$A$2:$ZZ$1389, 969, MATCH($B$1, resultados!$A$1:$ZZ$1, 0))</f>
        <v/>
      </c>
      <c r="B975">
        <f>INDEX(resultados!$A$2:$ZZ$1389, 969, MATCH($B$2, resultados!$A$1:$ZZ$1, 0))</f>
        <v/>
      </c>
      <c r="C975">
        <f>INDEX(resultados!$A$2:$ZZ$1389, 969, MATCH($B$3, resultados!$A$1:$ZZ$1, 0))</f>
        <v/>
      </c>
    </row>
    <row r="976">
      <c r="A976">
        <f>INDEX(resultados!$A$2:$ZZ$1389, 970, MATCH($B$1, resultados!$A$1:$ZZ$1, 0))</f>
        <v/>
      </c>
      <c r="B976">
        <f>INDEX(resultados!$A$2:$ZZ$1389, 970, MATCH($B$2, resultados!$A$1:$ZZ$1, 0))</f>
        <v/>
      </c>
      <c r="C976">
        <f>INDEX(resultados!$A$2:$ZZ$1389, 970, MATCH($B$3, resultados!$A$1:$ZZ$1, 0))</f>
        <v/>
      </c>
    </row>
    <row r="977">
      <c r="A977">
        <f>INDEX(resultados!$A$2:$ZZ$1389, 971, MATCH($B$1, resultados!$A$1:$ZZ$1, 0))</f>
        <v/>
      </c>
      <c r="B977">
        <f>INDEX(resultados!$A$2:$ZZ$1389, 971, MATCH($B$2, resultados!$A$1:$ZZ$1, 0))</f>
        <v/>
      </c>
      <c r="C977">
        <f>INDEX(resultados!$A$2:$ZZ$1389, 971, MATCH($B$3, resultados!$A$1:$ZZ$1, 0))</f>
        <v/>
      </c>
    </row>
    <row r="978">
      <c r="A978">
        <f>INDEX(resultados!$A$2:$ZZ$1389, 972, MATCH($B$1, resultados!$A$1:$ZZ$1, 0))</f>
        <v/>
      </c>
      <c r="B978">
        <f>INDEX(resultados!$A$2:$ZZ$1389, 972, MATCH($B$2, resultados!$A$1:$ZZ$1, 0))</f>
        <v/>
      </c>
      <c r="C978">
        <f>INDEX(resultados!$A$2:$ZZ$1389, 972, MATCH($B$3, resultados!$A$1:$ZZ$1, 0))</f>
        <v/>
      </c>
    </row>
    <row r="979">
      <c r="A979">
        <f>INDEX(resultados!$A$2:$ZZ$1389, 973, MATCH($B$1, resultados!$A$1:$ZZ$1, 0))</f>
        <v/>
      </c>
      <c r="B979">
        <f>INDEX(resultados!$A$2:$ZZ$1389, 973, MATCH($B$2, resultados!$A$1:$ZZ$1, 0))</f>
        <v/>
      </c>
      <c r="C979">
        <f>INDEX(resultados!$A$2:$ZZ$1389, 973, MATCH($B$3, resultados!$A$1:$ZZ$1, 0))</f>
        <v/>
      </c>
    </row>
    <row r="980">
      <c r="A980">
        <f>INDEX(resultados!$A$2:$ZZ$1389, 974, MATCH($B$1, resultados!$A$1:$ZZ$1, 0))</f>
        <v/>
      </c>
      <c r="B980">
        <f>INDEX(resultados!$A$2:$ZZ$1389, 974, MATCH($B$2, resultados!$A$1:$ZZ$1, 0))</f>
        <v/>
      </c>
      <c r="C980">
        <f>INDEX(resultados!$A$2:$ZZ$1389, 974, MATCH($B$3, resultados!$A$1:$ZZ$1, 0))</f>
        <v/>
      </c>
    </row>
    <row r="981">
      <c r="A981">
        <f>INDEX(resultados!$A$2:$ZZ$1389, 975, MATCH($B$1, resultados!$A$1:$ZZ$1, 0))</f>
        <v/>
      </c>
      <c r="B981">
        <f>INDEX(resultados!$A$2:$ZZ$1389, 975, MATCH($B$2, resultados!$A$1:$ZZ$1, 0))</f>
        <v/>
      </c>
      <c r="C981">
        <f>INDEX(resultados!$A$2:$ZZ$1389, 975, MATCH($B$3, resultados!$A$1:$ZZ$1, 0))</f>
        <v/>
      </c>
    </row>
    <row r="982">
      <c r="A982">
        <f>INDEX(resultados!$A$2:$ZZ$1389, 976, MATCH($B$1, resultados!$A$1:$ZZ$1, 0))</f>
        <v/>
      </c>
      <c r="B982">
        <f>INDEX(resultados!$A$2:$ZZ$1389, 976, MATCH($B$2, resultados!$A$1:$ZZ$1, 0))</f>
        <v/>
      </c>
      <c r="C982">
        <f>INDEX(resultados!$A$2:$ZZ$1389, 976, MATCH($B$3, resultados!$A$1:$ZZ$1, 0))</f>
        <v/>
      </c>
    </row>
    <row r="983">
      <c r="A983">
        <f>INDEX(resultados!$A$2:$ZZ$1389, 977, MATCH($B$1, resultados!$A$1:$ZZ$1, 0))</f>
        <v/>
      </c>
      <c r="B983">
        <f>INDEX(resultados!$A$2:$ZZ$1389, 977, MATCH($B$2, resultados!$A$1:$ZZ$1, 0))</f>
        <v/>
      </c>
      <c r="C983">
        <f>INDEX(resultados!$A$2:$ZZ$1389, 977, MATCH($B$3, resultados!$A$1:$ZZ$1, 0))</f>
        <v/>
      </c>
    </row>
    <row r="984">
      <c r="A984">
        <f>INDEX(resultados!$A$2:$ZZ$1389, 978, MATCH($B$1, resultados!$A$1:$ZZ$1, 0))</f>
        <v/>
      </c>
      <c r="B984">
        <f>INDEX(resultados!$A$2:$ZZ$1389, 978, MATCH($B$2, resultados!$A$1:$ZZ$1, 0))</f>
        <v/>
      </c>
      <c r="C984">
        <f>INDEX(resultados!$A$2:$ZZ$1389, 978, MATCH($B$3, resultados!$A$1:$ZZ$1, 0))</f>
        <v/>
      </c>
    </row>
    <row r="985">
      <c r="A985">
        <f>INDEX(resultados!$A$2:$ZZ$1389, 979, MATCH($B$1, resultados!$A$1:$ZZ$1, 0))</f>
        <v/>
      </c>
      <c r="B985">
        <f>INDEX(resultados!$A$2:$ZZ$1389, 979, MATCH($B$2, resultados!$A$1:$ZZ$1, 0))</f>
        <v/>
      </c>
      <c r="C985">
        <f>INDEX(resultados!$A$2:$ZZ$1389, 979, MATCH($B$3, resultados!$A$1:$ZZ$1, 0))</f>
        <v/>
      </c>
    </row>
    <row r="986">
      <c r="A986">
        <f>INDEX(resultados!$A$2:$ZZ$1389, 980, MATCH($B$1, resultados!$A$1:$ZZ$1, 0))</f>
        <v/>
      </c>
      <c r="B986">
        <f>INDEX(resultados!$A$2:$ZZ$1389, 980, MATCH($B$2, resultados!$A$1:$ZZ$1, 0))</f>
        <v/>
      </c>
      <c r="C986">
        <f>INDEX(resultados!$A$2:$ZZ$1389, 980, MATCH($B$3, resultados!$A$1:$ZZ$1, 0))</f>
        <v/>
      </c>
    </row>
    <row r="987">
      <c r="A987">
        <f>INDEX(resultados!$A$2:$ZZ$1389, 981, MATCH($B$1, resultados!$A$1:$ZZ$1, 0))</f>
        <v/>
      </c>
      <c r="B987">
        <f>INDEX(resultados!$A$2:$ZZ$1389, 981, MATCH($B$2, resultados!$A$1:$ZZ$1, 0))</f>
        <v/>
      </c>
      <c r="C987">
        <f>INDEX(resultados!$A$2:$ZZ$1389, 981, MATCH($B$3, resultados!$A$1:$ZZ$1, 0))</f>
        <v/>
      </c>
    </row>
    <row r="988">
      <c r="A988">
        <f>INDEX(resultados!$A$2:$ZZ$1389, 982, MATCH($B$1, resultados!$A$1:$ZZ$1, 0))</f>
        <v/>
      </c>
      <c r="B988">
        <f>INDEX(resultados!$A$2:$ZZ$1389, 982, MATCH($B$2, resultados!$A$1:$ZZ$1, 0))</f>
        <v/>
      </c>
      <c r="C988">
        <f>INDEX(resultados!$A$2:$ZZ$1389, 982, MATCH($B$3, resultados!$A$1:$ZZ$1, 0))</f>
        <v/>
      </c>
    </row>
    <row r="989">
      <c r="A989">
        <f>INDEX(resultados!$A$2:$ZZ$1389, 983, MATCH($B$1, resultados!$A$1:$ZZ$1, 0))</f>
        <v/>
      </c>
      <c r="B989">
        <f>INDEX(resultados!$A$2:$ZZ$1389, 983, MATCH($B$2, resultados!$A$1:$ZZ$1, 0))</f>
        <v/>
      </c>
      <c r="C989">
        <f>INDEX(resultados!$A$2:$ZZ$1389, 983, MATCH($B$3, resultados!$A$1:$ZZ$1, 0))</f>
        <v/>
      </c>
    </row>
    <row r="990">
      <c r="A990">
        <f>INDEX(resultados!$A$2:$ZZ$1389, 984, MATCH($B$1, resultados!$A$1:$ZZ$1, 0))</f>
        <v/>
      </c>
      <c r="B990">
        <f>INDEX(resultados!$A$2:$ZZ$1389, 984, MATCH($B$2, resultados!$A$1:$ZZ$1, 0))</f>
        <v/>
      </c>
      <c r="C990">
        <f>INDEX(resultados!$A$2:$ZZ$1389, 984, MATCH($B$3, resultados!$A$1:$ZZ$1, 0))</f>
        <v/>
      </c>
    </row>
    <row r="991">
      <c r="A991">
        <f>INDEX(resultados!$A$2:$ZZ$1389, 985, MATCH($B$1, resultados!$A$1:$ZZ$1, 0))</f>
        <v/>
      </c>
      <c r="B991">
        <f>INDEX(resultados!$A$2:$ZZ$1389, 985, MATCH($B$2, resultados!$A$1:$ZZ$1, 0))</f>
        <v/>
      </c>
      <c r="C991">
        <f>INDEX(resultados!$A$2:$ZZ$1389, 985, MATCH($B$3, resultados!$A$1:$ZZ$1, 0))</f>
        <v/>
      </c>
    </row>
    <row r="992">
      <c r="A992">
        <f>INDEX(resultados!$A$2:$ZZ$1389, 986, MATCH($B$1, resultados!$A$1:$ZZ$1, 0))</f>
        <v/>
      </c>
      <c r="B992">
        <f>INDEX(resultados!$A$2:$ZZ$1389, 986, MATCH($B$2, resultados!$A$1:$ZZ$1, 0))</f>
        <v/>
      </c>
      <c r="C992">
        <f>INDEX(resultados!$A$2:$ZZ$1389, 986, MATCH($B$3, resultados!$A$1:$ZZ$1, 0))</f>
        <v/>
      </c>
    </row>
    <row r="993">
      <c r="A993">
        <f>INDEX(resultados!$A$2:$ZZ$1389, 987, MATCH($B$1, resultados!$A$1:$ZZ$1, 0))</f>
        <v/>
      </c>
      <c r="B993">
        <f>INDEX(resultados!$A$2:$ZZ$1389, 987, MATCH($B$2, resultados!$A$1:$ZZ$1, 0))</f>
        <v/>
      </c>
      <c r="C993">
        <f>INDEX(resultados!$A$2:$ZZ$1389, 987, MATCH($B$3, resultados!$A$1:$ZZ$1, 0))</f>
        <v/>
      </c>
    </row>
    <row r="994">
      <c r="A994">
        <f>INDEX(resultados!$A$2:$ZZ$1389, 988, MATCH($B$1, resultados!$A$1:$ZZ$1, 0))</f>
        <v/>
      </c>
      <c r="B994">
        <f>INDEX(resultados!$A$2:$ZZ$1389, 988, MATCH($B$2, resultados!$A$1:$ZZ$1, 0))</f>
        <v/>
      </c>
      <c r="C994">
        <f>INDEX(resultados!$A$2:$ZZ$1389, 988, MATCH($B$3, resultados!$A$1:$ZZ$1, 0))</f>
        <v/>
      </c>
    </row>
    <row r="995">
      <c r="A995">
        <f>INDEX(resultados!$A$2:$ZZ$1389, 989, MATCH($B$1, resultados!$A$1:$ZZ$1, 0))</f>
        <v/>
      </c>
      <c r="B995">
        <f>INDEX(resultados!$A$2:$ZZ$1389, 989, MATCH($B$2, resultados!$A$1:$ZZ$1, 0))</f>
        <v/>
      </c>
      <c r="C995">
        <f>INDEX(resultados!$A$2:$ZZ$1389, 989, MATCH($B$3, resultados!$A$1:$ZZ$1, 0))</f>
        <v/>
      </c>
    </row>
    <row r="996">
      <c r="A996">
        <f>INDEX(resultados!$A$2:$ZZ$1389, 990, MATCH($B$1, resultados!$A$1:$ZZ$1, 0))</f>
        <v/>
      </c>
      <c r="B996">
        <f>INDEX(resultados!$A$2:$ZZ$1389, 990, MATCH($B$2, resultados!$A$1:$ZZ$1, 0))</f>
        <v/>
      </c>
      <c r="C996">
        <f>INDEX(resultados!$A$2:$ZZ$1389, 990, MATCH($B$3, resultados!$A$1:$ZZ$1, 0))</f>
        <v/>
      </c>
    </row>
    <row r="997">
      <c r="A997">
        <f>INDEX(resultados!$A$2:$ZZ$1389, 991, MATCH($B$1, resultados!$A$1:$ZZ$1, 0))</f>
        <v/>
      </c>
      <c r="B997">
        <f>INDEX(resultados!$A$2:$ZZ$1389, 991, MATCH($B$2, resultados!$A$1:$ZZ$1, 0))</f>
        <v/>
      </c>
      <c r="C997">
        <f>INDEX(resultados!$A$2:$ZZ$1389, 991, MATCH($B$3, resultados!$A$1:$ZZ$1, 0))</f>
        <v/>
      </c>
    </row>
    <row r="998">
      <c r="A998">
        <f>INDEX(resultados!$A$2:$ZZ$1389, 992, MATCH($B$1, resultados!$A$1:$ZZ$1, 0))</f>
        <v/>
      </c>
      <c r="B998">
        <f>INDEX(resultados!$A$2:$ZZ$1389, 992, MATCH($B$2, resultados!$A$1:$ZZ$1, 0))</f>
        <v/>
      </c>
      <c r="C998">
        <f>INDEX(resultados!$A$2:$ZZ$1389, 992, MATCH($B$3, resultados!$A$1:$ZZ$1, 0))</f>
        <v/>
      </c>
    </row>
    <row r="999">
      <c r="A999">
        <f>INDEX(resultados!$A$2:$ZZ$1389, 993, MATCH($B$1, resultados!$A$1:$ZZ$1, 0))</f>
        <v/>
      </c>
      <c r="B999">
        <f>INDEX(resultados!$A$2:$ZZ$1389, 993, MATCH($B$2, resultados!$A$1:$ZZ$1, 0))</f>
        <v/>
      </c>
      <c r="C999">
        <f>INDEX(resultados!$A$2:$ZZ$1389, 993, MATCH($B$3, resultados!$A$1:$ZZ$1, 0))</f>
        <v/>
      </c>
    </row>
    <row r="1000">
      <c r="A1000">
        <f>INDEX(resultados!$A$2:$ZZ$1389, 994, MATCH($B$1, resultados!$A$1:$ZZ$1, 0))</f>
        <v/>
      </c>
      <c r="B1000">
        <f>INDEX(resultados!$A$2:$ZZ$1389, 994, MATCH($B$2, resultados!$A$1:$ZZ$1, 0))</f>
        <v/>
      </c>
      <c r="C1000">
        <f>INDEX(resultados!$A$2:$ZZ$1389, 994, MATCH($B$3, resultados!$A$1:$ZZ$1, 0))</f>
        <v/>
      </c>
    </row>
    <row r="1001">
      <c r="A1001">
        <f>INDEX(resultados!$A$2:$ZZ$1389, 995, MATCH($B$1, resultados!$A$1:$ZZ$1, 0))</f>
        <v/>
      </c>
      <c r="B1001">
        <f>INDEX(resultados!$A$2:$ZZ$1389, 995, MATCH($B$2, resultados!$A$1:$ZZ$1, 0))</f>
        <v/>
      </c>
      <c r="C1001">
        <f>INDEX(resultados!$A$2:$ZZ$1389, 995, MATCH($B$3, resultados!$A$1:$ZZ$1, 0))</f>
        <v/>
      </c>
    </row>
    <row r="1002">
      <c r="A1002">
        <f>INDEX(resultados!$A$2:$ZZ$1389, 996, MATCH($B$1, resultados!$A$1:$ZZ$1, 0))</f>
        <v/>
      </c>
      <c r="B1002">
        <f>INDEX(resultados!$A$2:$ZZ$1389, 996, MATCH($B$2, resultados!$A$1:$ZZ$1, 0))</f>
        <v/>
      </c>
      <c r="C1002">
        <f>INDEX(resultados!$A$2:$ZZ$1389, 996, MATCH($B$3, resultados!$A$1:$ZZ$1, 0))</f>
        <v/>
      </c>
    </row>
    <row r="1003">
      <c r="A1003">
        <f>INDEX(resultados!$A$2:$ZZ$1389, 997, MATCH($B$1, resultados!$A$1:$ZZ$1, 0))</f>
        <v/>
      </c>
      <c r="B1003">
        <f>INDEX(resultados!$A$2:$ZZ$1389, 997, MATCH($B$2, resultados!$A$1:$ZZ$1, 0))</f>
        <v/>
      </c>
      <c r="C1003">
        <f>INDEX(resultados!$A$2:$ZZ$1389, 997, MATCH($B$3, resultados!$A$1:$ZZ$1, 0))</f>
        <v/>
      </c>
    </row>
    <row r="1004">
      <c r="A1004">
        <f>INDEX(resultados!$A$2:$ZZ$1389, 998, MATCH($B$1, resultados!$A$1:$ZZ$1, 0))</f>
        <v/>
      </c>
      <c r="B1004">
        <f>INDEX(resultados!$A$2:$ZZ$1389, 998, MATCH($B$2, resultados!$A$1:$ZZ$1, 0))</f>
        <v/>
      </c>
      <c r="C1004">
        <f>INDEX(resultados!$A$2:$ZZ$1389, 998, MATCH($B$3, resultados!$A$1:$ZZ$1, 0))</f>
        <v/>
      </c>
    </row>
    <row r="1005">
      <c r="A1005">
        <f>INDEX(resultados!$A$2:$ZZ$1389, 999, MATCH($B$1, resultados!$A$1:$ZZ$1, 0))</f>
        <v/>
      </c>
      <c r="B1005">
        <f>INDEX(resultados!$A$2:$ZZ$1389, 999, MATCH($B$2, resultados!$A$1:$ZZ$1, 0))</f>
        <v/>
      </c>
      <c r="C1005">
        <f>INDEX(resultados!$A$2:$ZZ$1389, 999, MATCH($B$3, resultados!$A$1:$ZZ$1, 0))</f>
        <v/>
      </c>
    </row>
    <row r="1006">
      <c r="A1006">
        <f>INDEX(resultados!$A$2:$ZZ$1389, 1000, MATCH($B$1, resultados!$A$1:$ZZ$1, 0))</f>
        <v/>
      </c>
      <c r="B1006">
        <f>INDEX(resultados!$A$2:$ZZ$1389, 1000, MATCH($B$2, resultados!$A$1:$ZZ$1, 0))</f>
        <v/>
      </c>
      <c r="C1006">
        <f>INDEX(resultados!$A$2:$ZZ$1389, 1000, MATCH($B$3, resultados!$A$1:$ZZ$1, 0))</f>
        <v/>
      </c>
    </row>
    <row r="1007">
      <c r="A1007">
        <f>INDEX(resultados!$A$2:$ZZ$1389, 1001, MATCH($B$1, resultados!$A$1:$ZZ$1, 0))</f>
        <v/>
      </c>
      <c r="B1007">
        <f>INDEX(resultados!$A$2:$ZZ$1389, 1001, MATCH($B$2, resultados!$A$1:$ZZ$1, 0))</f>
        <v/>
      </c>
      <c r="C1007">
        <f>INDEX(resultados!$A$2:$ZZ$1389, 1001, MATCH($B$3, resultados!$A$1:$ZZ$1, 0))</f>
        <v/>
      </c>
    </row>
    <row r="1008">
      <c r="A1008">
        <f>INDEX(resultados!$A$2:$ZZ$1389, 1002, MATCH($B$1, resultados!$A$1:$ZZ$1, 0))</f>
        <v/>
      </c>
      <c r="B1008">
        <f>INDEX(resultados!$A$2:$ZZ$1389, 1002, MATCH($B$2, resultados!$A$1:$ZZ$1, 0))</f>
        <v/>
      </c>
      <c r="C1008">
        <f>INDEX(resultados!$A$2:$ZZ$1389, 1002, MATCH($B$3, resultados!$A$1:$ZZ$1, 0))</f>
        <v/>
      </c>
    </row>
    <row r="1009">
      <c r="A1009">
        <f>INDEX(resultados!$A$2:$ZZ$1389, 1003, MATCH($B$1, resultados!$A$1:$ZZ$1, 0))</f>
        <v/>
      </c>
      <c r="B1009">
        <f>INDEX(resultados!$A$2:$ZZ$1389, 1003, MATCH($B$2, resultados!$A$1:$ZZ$1, 0))</f>
        <v/>
      </c>
      <c r="C1009">
        <f>INDEX(resultados!$A$2:$ZZ$1389, 1003, MATCH($B$3, resultados!$A$1:$ZZ$1, 0))</f>
        <v/>
      </c>
    </row>
    <row r="1010">
      <c r="A1010">
        <f>INDEX(resultados!$A$2:$ZZ$1389, 1004, MATCH($B$1, resultados!$A$1:$ZZ$1, 0))</f>
        <v/>
      </c>
      <c r="B1010">
        <f>INDEX(resultados!$A$2:$ZZ$1389, 1004, MATCH($B$2, resultados!$A$1:$ZZ$1, 0))</f>
        <v/>
      </c>
      <c r="C1010">
        <f>INDEX(resultados!$A$2:$ZZ$1389, 1004, MATCH($B$3, resultados!$A$1:$ZZ$1, 0))</f>
        <v/>
      </c>
    </row>
    <row r="1011">
      <c r="A1011">
        <f>INDEX(resultados!$A$2:$ZZ$1389, 1005, MATCH($B$1, resultados!$A$1:$ZZ$1, 0))</f>
        <v/>
      </c>
      <c r="B1011">
        <f>INDEX(resultados!$A$2:$ZZ$1389, 1005, MATCH($B$2, resultados!$A$1:$ZZ$1, 0))</f>
        <v/>
      </c>
      <c r="C1011">
        <f>INDEX(resultados!$A$2:$ZZ$1389, 1005, MATCH($B$3, resultados!$A$1:$ZZ$1, 0))</f>
        <v/>
      </c>
    </row>
    <row r="1012">
      <c r="A1012">
        <f>INDEX(resultados!$A$2:$ZZ$1389, 1006, MATCH($B$1, resultados!$A$1:$ZZ$1, 0))</f>
        <v/>
      </c>
      <c r="B1012">
        <f>INDEX(resultados!$A$2:$ZZ$1389, 1006, MATCH($B$2, resultados!$A$1:$ZZ$1, 0))</f>
        <v/>
      </c>
      <c r="C1012">
        <f>INDEX(resultados!$A$2:$ZZ$1389, 1006, MATCH($B$3, resultados!$A$1:$ZZ$1, 0))</f>
        <v/>
      </c>
    </row>
    <row r="1013">
      <c r="A1013">
        <f>INDEX(resultados!$A$2:$ZZ$1389, 1007, MATCH($B$1, resultados!$A$1:$ZZ$1, 0))</f>
        <v/>
      </c>
      <c r="B1013">
        <f>INDEX(resultados!$A$2:$ZZ$1389, 1007, MATCH($B$2, resultados!$A$1:$ZZ$1, 0))</f>
        <v/>
      </c>
      <c r="C1013">
        <f>INDEX(resultados!$A$2:$ZZ$1389, 1007, MATCH($B$3, resultados!$A$1:$ZZ$1, 0))</f>
        <v/>
      </c>
    </row>
    <row r="1014">
      <c r="A1014">
        <f>INDEX(resultados!$A$2:$ZZ$1389, 1008, MATCH($B$1, resultados!$A$1:$ZZ$1, 0))</f>
        <v/>
      </c>
      <c r="B1014">
        <f>INDEX(resultados!$A$2:$ZZ$1389, 1008, MATCH($B$2, resultados!$A$1:$ZZ$1, 0))</f>
        <v/>
      </c>
      <c r="C1014">
        <f>INDEX(resultados!$A$2:$ZZ$1389, 1008, MATCH($B$3, resultados!$A$1:$ZZ$1, 0))</f>
        <v/>
      </c>
    </row>
    <row r="1015">
      <c r="A1015">
        <f>INDEX(resultados!$A$2:$ZZ$1389, 1009, MATCH($B$1, resultados!$A$1:$ZZ$1, 0))</f>
        <v/>
      </c>
      <c r="B1015">
        <f>INDEX(resultados!$A$2:$ZZ$1389, 1009, MATCH($B$2, resultados!$A$1:$ZZ$1, 0))</f>
        <v/>
      </c>
      <c r="C1015">
        <f>INDEX(resultados!$A$2:$ZZ$1389, 1009, MATCH($B$3, resultados!$A$1:$ZZ$1, 0))</f>
        <v/>
      </c>
    </row>
    <row r="1016">
      <c r="A1016">
        <f>INDEX(resultados!$A$2:$ZZ$1389, 1010, MATCH($B$1, resultados!$A$1:$ZZ$1, 0))</f>
        <v/>
      </c>
      <c r="B1016">
        <f>INDEX(resultados!$A$2:$ZZ$1389, 1010, MATCH($B$2, resultados!$A$1:$ZZ$1, 0))</f>
        <v/>
      </c>
      <c r="C1016">
        <f>INDEX(resultados!$A$2:$ZZ$1389, 1010, MATCH($B$3, resultados!$A$1:$ZZ$1, 0))</f>
        <v/>
      </c>
    </row>
    <row r="1017">
      <c r="A1017">
        <f>INDEX(resultados!$A$2:$ZZ$1389, 1011, MATCH($B$1, resultados!$A$1:$ZZ$1, 0))</f>
        <v/>
      </c>
      <c r="B1017">
        <f>INDEX(resultados!$A$2:$ZZ$1389, 1011, MATCH($B$2, resultados!$A$1:$ZZ$1, 0))</f>
        <v/>
      </c>
      <c r="C1017">
        <f>INDEX(resultados!$A$2:$ZZ$1389, 1011, MATCH($B$3, resultados!$A$1:$ZZ$1, 0))</f>
        <v/>
      </c>
    </row>
    <row r="1018">
      <c r="A1018">
        <f>INDEX(resultados!$A$2:$ZZ$1389, 1012, MATCH($B$1, resultados!$A$1:$ZZ$1, 0))</f>
        <v/>
      </c>
      <c r="B1018">
        <f>INDEX(resultados!$A$2:$ZZ$1389, 1012, MATCH($B$2, resultados!$A$1:$ZZ$1, 0))</f>
        <v/>
      </c>
      <c r="C1018">
        <f>INDEX(resultados!$A$2:$ZZ$1389, 1012, MATCH($B$3, resultados!$A$1:$ZZ$1, 0))</f>
        <v/>
      </c>
    </row>
    <row r="1019">
      <c r="A1019">
        <f>INDEX(resultados!$A$2:$ZZ$1389, 1013, MATCH($B$1, resultados!$A$1:$ZZ$1, 0))</f>
        <v/>
      </c>
      <c r="B1019">
        <f>INDEX(resultados!$A$2:$ZZ$1389, 1013, MATCH($B$2, resultados!$A$1:$ZZ$1, 0))</f>
        <v/>
      </c>
      <c r="C1019">
        <f>INDEX(resultados!$A$2:$ZZ$1389, 1013, MATCH($B$3, resultados!$A$1:$ZZ$1, 0))</f>
        <v/>
      </c>
    </row>
    <row r="1020">
      <c r="A1020">
        <f>INDEX(resultados!$A$2:$ZZ$1389, 1014, MATCH($B$1, resultados!$A$1:$ZZ$1, 0))</f>
        <v/>
      </c>
      <c r="B1020">
        <f>INDEX(resultados!$A$2:$ZZ$1389, 1014, MATCH($B$2, resultados!$A$1:$ZZ$1, 0))</f>
        <v/>
      </c>
      <c r="C1020">
        <f>INDEX(resultados!$A$2:$ZZ$1389, 1014, MATCH($B$3, resultados!$A$1:$ZZ$1, 0))</f>
        <v/>
      </c>
    </row>
    <row r="1021">
      <c r="A1021">
        <f>INDEX(resultados!$A$2:$ZZ$1389, 1015, MATCH($B$1, resultados!$A$1:$ZZ$1, 0))</f>
        <v/>
      </c>
      <c r="B1021">
        <f>INDEX(resultados!$A$2:$ZZ$1389, 1015, MATCH($B$2, resultados!$A$1:$ZZ$1, 0))</f>
        <v/>
      </c>
      <c r="C1021">
        <f>INDEX(resultados!$A$2:$ZZ$1389, 1015, MATCH($B$3, resultados!$A$1:$ZZ$1, 0))</f>
        <v/>
      </c>
    </row>
    <row r="1022">
      <c r="A1022">
        <f>INDEX(resultados!$A$2:$ZZ$1389, 1016, MATCH($B$1, resultados!$A$1:$ZZ$1, 0))</f>
        <v/>
      </c>
      <c r="B1022">
        <f>INDEX(resultados!$A$2:$ZZ$1389, 1016, MATCH($B$2, resultados!$A$1:$ZZ$1, 0))</f>
        <v/>
      </c>
      <c r="C1022">
        <f>INDEX(resultados!$A$2:$ZZ$1389, 1016, MATCH($B$3, resultados!$A$1:$ZZ$1, 0))</f>
        <v/>
      </c>
    </row>
    <row r="1023">
      <c r="A1023">
        <f>INDEX(resultados!$A$2:$ZZ$1389, 1017, MATCH($B$1, resultados!$A$1:$ZZ$1, 0))</f>
        <v/>
      </c>
      <c r="B1023">
        <f>INDEX(resultados!$A$2:$ZZ$1389, 1017, MATCH($B$2, resultados!$A$1:$ZZ$1, 0))</f>
        <v/>
      </c>
      <c r="C1023">
        <f>INDEX(resultados!$A$2:$ZZ$1389, 1017, MATCH($B$3, resultados!$A$1:$ZZ$1, 0))</f>
        <v/>
      </c>
    </row>
    <row r="1024">
      <c r="A1024">
        <f>INDEX(resultados!$A$2:$ZZ$1389, 1018, MATCH($B$1, resultados!$A$1:$ZZ$1, 0))</f>
        <v/>
      </c>
      <c r="B1024">
        <f>INDEX(resultados!$A$2:$ZZ$1389, 1018, MATCH($B$2, resultados!$A$1:$ZZ$1, 0))</f>
        <v/>
      </c>
      <c r="C1024">
        <f>INDEX(resultados!$A$2:$ZZ$1389, 1018, MATCH($B$3, resultados!$A$1:$ZZ$1, 0))</f>
        <v/>
      </c>
    </row>
    <row r="1025">
      <c r="A1025">
        <f>INDEX(resultados!$A$2:$ZZ$1389, 1019, MATCH($B$1, resultados!$A$1:$ZZ$1, 0))</f>
        <v/>
      </c>
      <c r="B1025">
        <f>INDEX(resultados!$A$2:$ZZ$1389, 1019, MATCH($B$2, resultados!$A$1:$ZZ$1, 0))</f>
        <v/>
      </c>
      <c r="C1025">
        <f>INDEX(resultados!$A$2:$ZZ$1389, 1019, MATCH($B$3, resultados!$A$1:$ZZ$1, 0))</f>
        <v/>
      </c>
    </row>
    <row r="1026">
      <c r="A1026">
        <f>INDEX(resultados!$A$2:$ZZ$1389, 1020, MATCH($B$1, resultados!$A$1:$ZZ$1, 0))</f>
        <v/>
      </c>
      <c r="B1026">
        <f>INDEX(resultados!$A$2:$ZZ$1389, 1020, MATCH($B$2, resultados!$A$1:$ZZ$1, 0))</f>
        <v/>
      </c>
      <c r="C1026">
        <f>INDEX(resultados!$A$2:$ZZ$1389, 1020, MATCH($B$3, resultados!$A$1:$ZZ$1, 0))</f>
        <v/>
      </c>
    </row>
    <row r="1027">
      <c r="A1027">
        <f>INDEX(resultados!$A$2:$ZZ$1389, 1021, MATCH($B$1, resultados!$A$1:$ZZ$1, 0))</f>
        <v/>
      </c>
      <c r="B1027">
        <f>INDEX(resultados!$A$2:$ZZ$1389, 1021, MATCH($B$2, resultados!$A$1:$ZZ$1, 0))</f>
        <v/>
      </c>
      <c r="C1027">
        <f>INDEX(resultados!$A$2:$ZZ$1389, 1021, MATCH($B$3, resultados!$A$1:$ZZ$1, 0))</f>
        <v/>
      </c>
    </row>
    <row r="1028">
      <c r="A1028">
        <f>INDEX(resultados!$A$2:$ZZ$1389, 1022, MATCH($B$1, resultados!$A$1:$ZZ$1, 0))</f>
        <v/>
      </c>
      <c r="B1028">
        <f>INDEX(resultados!$A$2:$ZZ$1389, 1022, MATCH($B$2, resultados!$A$1:$ZZ$1, 0))</f>
        <v/>
      </c>
      <c r="C1028">
        <f>INDEX(resultados!$A$2:$ZZ$1389, 1022, MATCH($B$3, resultados!$A$1:$ZZ$1, 0))</f>
        <v/>
      </c>
    </row>
    <row r="1029">
      <c r="A1029">
        <f>INDEX(resultados!$A$2:$ZZ$1389, 1023, MATCH($B$1, resultados!$A$1:$ZZ$1, 0))</f>
        <v/>
      </c>
      <c r="B1029">
        <f>INDEX(resultados!$A$2:$ZZ$1389, 1023, MATCH($B$2, resultados!$A$1:$ZZ$1, 0))</f>
        <v/>
      </c>
      <c r="C1029">
        <f>INDEX(resultados!$A$2:$ZZ$1389, 1023, MATCH($B$3, resultados!$A$1:$ZZ$1, 0))</f>
        <v/>
      </c>
    </row>
    <row r="1030">
      <c r="A1030">
        <f>INDEX(resultados!$A$2:$ZZ$1389, 1024, MATCH($B$1, resultados!$A$1:$ZZ$1, 0))</f>
        <v/>
      </c>
      <c r="B1030">
        <f>INDEX(resultados!$A$2:$ZZ$1389, 1024, MATCH($B$2, resultados!$A$1:$ZZ$1, 0))</f>
        <v/>
      </c>
      <c r="C1030">
        <f>INDEX(resultados!$A$2:$ZZ$1389, 1024, MATCH($B$3, resultados!$A$1:$ZZ$1, 0))</f>
        <v/>
      </c>
    </row>
    <row r="1031">
      <c r="A1031">
        <f>INDEX(resultados!$A$2:$ZZ$1389, 1025, MATCH($B$1, resultados!$A$1:$ZZ$1, 0))</f>
        <v/>
      </c>
      <c r="B1031">
        <f>INDEX(resultados!$A$2:$ZZ$1389, 1025, MATCH($B$2, resultados!$A$1:$ZZ$1, 0))</f>
        <v/>
      </c>
      <c r="C1031">
        <f>INDEX(resultados!$A$2:$ZZ$1389, 1025, MATCH($B$3, resultados!$A$1:$ZZ$1, 0))</f>
        <v/>
      </c>
    </row>
    <row r="1032">
      <c r="A1032">
        <f>INDEX(resultados!$A$2:$ZZ$1389, 1026, MATCH($B$1, resultados!$A$1:$ZZ$1, 0))</f>
        <v/>
      </c>
      <c r="B1032">
        <f>INDEX(resultados!$A$2:$ZZ$1389, 1026, MATCH($B$2, resultados!$A$1:$ZZ$1, 0))</f>
        <v/>
      </c>
      <c r="C1032">
        <f>INDEX(resultados!$A$2:$ZZ$1389, 1026, MATCH($B$3, resultados!$A$1:$ZZ$1, 0))</f>
        <v/>
      </c>
    </row>
    <row r="1033">
      <c r="A1033">
        <f>INDEX(resultados!$A$2:$ZZ$1389, 1027, MATCH($B$1, resultados!$A$1:$ZZ$1, 0))</f>
        <v/>
      </c>
      <c r="B1033">
        <f>INDEX(resultados!$A$2:$ZZ$1389, 1027, MATCH($B$2, resultados!$A$1:$ZZ$1, 0))</f>
        <v/>
      </c>
      <c r="C1033">
        <f>INDEX(resultados!$A$2:$ZZ$1389, 1027, MATCH($B$3, resultados!$A$1:$ZZ$1, 0))</f>
        <v/>
      </c>
    </row>
    <row r="1034">
      <c r="A1034">
        <f>INDEX(resultados!$A$2:$ZZ$1389, 1028, MATCH($B$1, resultados!$A$1:$ZZ$1, 0))</f>
        <v/>
      </c>
      <c r="B1034">
        <f>INDEX(resultados!$A$2:$ZZ$1389, 1028, MATCH($B$2, resultados!$A$1:$ZZ$1, 0))</f>
        <v/>
      </c>
      <c r="C1034">
        <f>INDEX(resultados!$A$2:$ZZ$1389, 1028, MATCH($B$3, resultados!$A$1:$ZZ$1, 0))</f>
        <v/>
      </c>
    </row>
    <row r="1035">
      <c r="A1035">
        <f>INDEX(resultados!$A$2:$ZZ$1389, 1029, MATCH($B$1, resultados!$A$1:$ZZ$1, 0))</f>
        <v/>
      </c>
      <c r="B1035">
        <f>INDEX(resultados!$A$2:$ZZ$1389, 1029, MATCH($B$2, resultados!$A$1:$ZZ$1, 0))</f>
        <v/>
      </c>
      <c r="C1035">
        <f>INDEX(resultados!$A$2:$ZZ$1389, 1029, MATCH($B$3, resultados!$A$1:$ZZ$1, 0))</f>
        <v/>
      </c>
    </row>
    <row r="1036">
      <c r="A1036">
        <f>INDEX(resultados!$A$2:$ZZ$1389, 1030, MATCH($B$1, resultados!$A$1:$ZZ$1, 0))</f>
        <v/>
      </c>
      <c r="B1036">
        <f>INDEX(resultados!$A$2:$ZZ$1389, 1030, MATCH($B$2, resultados!$A$1:$ZZ$1, 0))</f>
        <v/>
      </c>
      <c r="C1036">
        <f>INDEX(resultados!$A$2:$ZZ$1389, 1030, MATCH($B$3, resultados!$A$1:$ZZ$1, 0))</f>
        <v/>
      </c>
    </row>
    <row r="1037">
      <c r="A1037">
        <f>INDEX(resultados!$A$2:$ZZ$1389, 1031, MATCH($B$1, resultados!$A$1:$ZZ$1, 0))</f>
        <v/>
      </c>
      <c r="B1037">
        <f>INDEX(resultados!$A$2:$ZZ$1389, 1031, MATCH($B$2, resultados!$A$1:$ZZ$1, 0))</f>
        <v/>
      </c>
      <c r="C1037">
        <f>INDEX(resultados!$A$2:$ZZ$1389, 1031, MATCH($B$3, resultados!$A$1:$ZZ$1, 0))</f>
        <v/>
      </c>
    </row>
    <row r="1038">
      <c r="A1038">
        <f>INDEX(resultados!$A$2:$ZZ$1389, 1032, MATCH($B$1, resultados!$A$1:$ZZ$1, 0))</f>
        <v/>
      </c>
      <c r="B1038">
        <f>INDEX(resultados!$A$2:$ZZ$1389, 1032, MATCH($B$2, resultados!$A$1:$ZZ$1, 0))</f>
        <v/>
      </c>
      <c r="C1038">
        <f>INDEX(resultados!$A$2:$ZZ$1389, 1032, MATCH($B$3, resultados!$A$1:$ZZ$1, 0))</f>
        <v/>
      </c>
    </row>
    <row r="1039">
      <c r="A1039">
        <f>INDEX(resultados!$A$2:$ZZ$1389, 1033, MATCH($B$1, resultados!$A$1:$ZZ$1, 0))</f>
        <v/>
      </c>
      <c r="B1039">
        <f>INDEX(resultados!$A$2:$ZZ$1389, 1033, MATCH($B$2, resultados!$A$1:$ZZ$1, 0))</f>
        <v/>
      </c>
      <c r="C1039">
        <f>INDEX(resultados!$A$2:$ZZ$1389, 1033, MATCH($B$3, resultados!$A$1:$ZZ$1, 0))</f>
        <v/>
      </c>
    </row>
    <row r="1040">
      <c r="A1040">
        <f>INDEX(resultados!$A$2:$ZZ$1389, 1034, MATCH($B$1, resultados!$A$1:$ZZ$1, 0))</f>
        <v/>
      </c>
      <c r="B1040">
        <f>INDEX(resultados!$A$2:$ZZ$1389, 1034, MATCH($B$2, resultados!$A$1:$ZZ$1, 0))</f>
        <v/>
      </c>
      <c r="C1040">
        <f>INDEX(resultados!$A$2:$ZZ$1389, 1034, MATCH($B$3, resultados!$A$1:$ZZ$1, 0))</f>
        <v/>
      </c>
    </row>
    <row r="1041">
      <c r="A1041">
        <f>INDEX(resultados!$A$2:$ZZ$1389, 1035, MATCH($B$1, resultados!$A$1:$ZZ$1, 0))</f>
        <v/>
      </c>
      <c r="B1041">
        <f>INDEX(resultados!$A$2:$ZZ$1389, 1035, MATCH($B$2, resultados!$A$1:$ZZ$1, 0))</f>
        <v/>
      </c>
      <c r="C1041">
        <f>INDEX(resultados!$A$2:$ZZ$1389, 1035, MATCH($B$3, resultados!$A$1:$ZZ$1, 0))</f>
        <v/>
      </c>
    </row>
    <row r="1042">
      <c r="A1042">
        <f>INDEX(resultados!$A$2:$ZZ$1389, 1036, MATCH($B$1, resultados!$A$1:$ZZ$1, 0))</f>
        <v/>
      </c>
      <c r="B1042">
        <f>INDEX(resultados!$A$2:$ZZ$1389, 1036, MATCH($B$2, resultados!$A$1:$ZZ$1, 0))</f>
        <v/>
      </c>
      <c r="C1042">
        <f>INDEX(resultados!$A$2:$ZZ$1389, 1036, MATCH($B$3, resultados!$A$1:$ZZ$1, 0))</f>
        <v/>
      </c>
    </row>
    <row r="1043">
      <c r="A1043">
        <f>INDEX(resultados!$A$2:$ZZ$1389, 1037, MATCH($B$1, resultados!$A$1:$ZZ$1, 0))</f>
        <v/>
      </c>
      <c r="B1043">
        <f>INDEX(resultados!$A$2:$ZZ$1389, 1037, MATCH($B$2, resultados!$A$1:$ZZ$1, 0))</f>
        <v/>
      </c>
      <c r="C1043">
        <f>INDEX(resultados!$A$2:$ZZ$1389, 1037, MATCH($B$3, resultados!$A$1:$ZZ$1, 0))</f>
        <v/>
      </c>
    </row>
    <row r="1044">
      <c r="A1044">
        <f>INDEX(resultados!$A$2:$ZZ$1389, 1038, MATCH($B$1, resultados!$A$1:$ZZ$1, 0))</f>
        <v/>
      </c>
      <c r="B1044">
        <f>INDEX(resultados!$A$2:$ZZ$1389, 1038, MATCH($B$2, resultados!$A$1:$ZZ$1, 0))</f>
        <v/>
      </c>
      <c r="C1044">
        <f>INDEX(resultados!$A$2:$ZZ$1389, 1038, MATCH($B$3, resultados!$A$1:$ZZ$1, 0))</f>
        <v/>
      </c>
    </row>
    <row r="1045">
      <c r="A1045">
        <f>INDEX(resultados!$A$2:$ZZ$1389, 1039, MATCH($B$1, resultados!$A$1:$ZZ$1, 0))</f>
        <v/>
      </c>
      <c r="B1045">
        <f>INDEX(resultados!$A$2:$ZZ$1389, 1039, MATCH($B$2, resultados!$A$1:$ZZ$1, 0))</f>
        <v/>
      </c>
      <c r="C1045">
        <f>INDEX(resultados!$A$2:$ZZ$1389, 1039, MATCH($B$3, resultados!$A$1:$ZZ$1, 0))</f>
        <v/>
      </c>
    </row>
    <row r="1046">
      <c r="A1046">
        <f>INDEX(resultados!$A$2:$ZZ$1389, 1040, MATCH($B$1, resultados!$A$1:$ZZ$1, 0))</f>
        <v/>
      </c>
      <c r="B1046">
        <f>INDEX(resultados!$A$2:$ZZ$1389, 1040, MATCH($B$2, resultados!$A$1:$ZZ$1, 0))</f>
        <v/>
      </c>
      <c r="C1046">
        <f>INDEX(resultados!$A$2:$ZZ$1389, 1040, MATCH($B$3, resultados!$A$1:$ZZ$1, 0))</f>
        <v/>
      </c>
    </row>
    <row r="1047">
      <c r="A1047">
        <f>INDEX(resultados!$A$2:$ZZ$1389, 1041, MATCH($B$1, resultados!$A$1:$ZZ$1, 0))</f>
        <v/>
      </c>
      <c r="B1047">
        <f>INDEX(resultados!$A$2:$ZZ$1389, 1041, MATCH($B$2, resultados!$A$1:$ZZ$1, 0))</f>
        <v/>
      </c>
      <c r="C1047">
        <f>INDEX(resultados!$A$2:$ZZ$1389, 1041, MATCH($B$3, resultados!$A$1:$ZZ$1, 0))</f>
        <v/>
      </c>
    </row>
    <row r="1048">
      <c r="A1048">
        <f>INDEX(resultados!$A$2:$ZZ$1389, 1042, MATCH($B$1, resultados!$A$1:$ZZ$1, 0))</f>
        <v/>
      </c>
      <c r="B1048">
        <f>INDEX(resultados!$A$2:$ZZ$1389, 1042, MATCH($B$2, resultados!$A$1:$ZZ$1, 0))</f>
        <v/>
      </c>
      <c r="C1048">
        <f>INDEX(resultados!$A$2:$ZZ$1389, 1042, MATCH($B$3, resultados!$A$1:$ZZ$1, 0))</f>
        <v/>
      </c>
    </row>
    <row r="1049">
      <c r="A1049">
        <f>INDEX(resultados!$A$2:$ZZ$1389, 1043, MATCH($B$1, resultados!$A$1:$ZZ$1, 0))</f>
        <v/>
      </c>
      <c r="B1049">
        <f>INDEX(resultados!$A$2:$ZZ$1389, 1043, MATCH($B$2, resultados!$A$1:$ZZ$1, 0))</f>
        <v/>
      </c>
      <c r="C1049">
        <f>INDEX(resultados!$A$2:$ZZ$1389, 1043, MATCH($B$3, resultados!$A$1:$ZZ$1, 0))</f>
        <v/>
      </c>
    </row>
    <row r="1050">
      <c r="A1050">
        <f>INDEX(resultados!$A$2:$ZZ$1389, 1044, MATCH($B$1, resultados!$A$1:$ZZ$1, 0))</f>
        <v/>
      </c>
      <c r="B1050">
        <f>INDEX(resultados!$A$2:$ZZ$1389, 1044, MATCH($B$2, resultados!$A$1:$ZZ$1, 0))</f>
        <v/>
      </c>
      <c r="C1050">
        <f>INDEX(resultados!$A$2:$ZZ$1389, 1044, MATCH($B$3, resultados!$A$1:$ZZ$1, 0))</f>
        <v/>
      </c>
    </row>
    <row r="1051">
      <c r="A1051">
        <f>INDEX(resultados!$A$2:$ZZ$1389, 1045, MATCH($B$1, resultados!$A$1:$ZZ$1, 0))</f>
        <v/>
      </c>
      <c r="B1051">
        <f>INDEX(resultados!$A$2:$ZZ$1389, 1045, MATCH($B$2, resultados!$A$1:$ZZ$1, 0))</f>
        <v/>
      </c>
      <c r="C1051">
        <f>INDEX(resultados!$A$2:$ZZ$1389, 1045, MATCH($B$3, resultados!$A$1:$ZZ$1, 0))</f>
        <v/>
      </c>
    </row>
    <row r="1052">
      <c r="A1052">
        <f>INDEX(resultados!$A$2:$ZZ$1389, 1046, MATCH($B$1, resultados!$A$1:$ZZ$1, 0))</f>
        <v/>
      </c>
      <c r="B1052">
        <f>INDEX(resultados!$A$2:$ZZ$1389, 1046, MATCH($B$2, resultados!$A$1:$ZZ$1, 0))</f>
        <v/>
      </c>
      <c r="C1052">
        <f>INDEX(resultados!$A$2:$ZZ$1389, 1046, MATCH($B$3, resultados!$A$1:$ZZ$1, 0))</f>
        <v/>
      </c>
    </row>
    <row r="1053">
      <c r="A1053">
        <f>INDEX(resultados!$A$2:$ZZ$1389, 1047, MATCH($B$1, resultados!$A$1:$ZZ$1, 0))</f>
        <v/>
      </c>
      <c r="B1053">
        <f>INDEX(resultados!$A$2:$ZZ$1389, 1047, MATCH($B$2, resultados!$A$1:$ZZ$1, 0))</f>
        <v/>
      </c>
      <c r="C1053">
        <f>INDEX(resultados!$A$2:$ZZ$1389, 1047, MATCH($B$3, resultados!$A$1:$ZZ$1, 0))</f>
        <v/>
      </c>
    </row>
    <row r="1054">
      <c r="A1054">
        <f>INDEX(resultados!$A$2:$ZZ$1389, 1048, MATCH($B$1, resultados!$A$1:$ZZ$1, 0))</f>
        <v/>
      </c>
      <c r="B1054">
        <f>INDEX(resultados!$A$2:$ZZ$1389, 1048, MATCH($B$2, resultados!$A$1:$ZZ$1, 0))</f>
        <v/>
      </c>
      <c r="C1054">
        <f>INDEX(resultados!$A$2:$ZZ$1389, 1048, MATCH($B$3, resultados!$A$1:$ZZ$1, 0))</f>
        <v/>
      </c>
    </row>
    <row r="1055">
      <c r="A1055">
        <f>INDEX(resultados!$A$2:$ZZ$1389, 1049, MATCH($B$1, resultados!$A$1:$ZZ$1, 0))</f>
        <v/>
      </c>
      <c r="B1055">
        <f>INDEX(resultados!$A$2:$ZZ$1389, 1049, MATCH($B$2, resultados!$A$1:$ZZ$1, 0))</f>
        <v/>
      </c>
      <c r="C1055">
        <f>INDEX(resultados!$A$2:$ZZ$1389, 1049, MATCH($B$3, resultados!$A$1:$ZZ$1, 0))</f>
        <v/>
      </c>
    </row>
    <row r="1056">
      <c r="A1056">
        <f>INDEX(resultados!$A$2:$ZZ$1389, 1050, MATCH($B$1, resultados!$A$1:$ZZ$1, 0))</f>
        <v/>
      </c>
      <c r="B1056">
        <f>INDEX(resultados!$A$2:$ZZ$1389, 1050, MATCH($B$2, resultados!$A$1:$ZZ$1, 0))</f>
        <v/>
      </c>
      <c r="C1056">
        <f>INDEX(resultados!$A$2:$ZZ$1389, 1050, MATCH($B$3, resultados!$A$1:$ZZ$1, 0))</f>
        <v/>
      </c>
    </row>
    <row r="1057">
      <c r="A1057">
        <f>INDEX(resultados!$A$2:$ZZ$1389, 1051, MATCH($B$1, resultados!$A$1:$ZZ$1, 0))</f>
        <v/>
      </c>
      <c r="B1057">
        <f>INDEX(resultados!$A$2:$ZZ$1389, 1051, MATCH($B$2, resultados!$A$1:$ZZ$1, 0))</f>
        <v/>
      </c>
      <c r="C1057">
        <f>INDEX(resultados!$A$2:$ZZ$1389, 1051, MATCH($B$3, resultados!$A$1:$ZZ$1, 0))</f>
        <v/>
      </c>
    </row>
    <row r="1058">
      <c r="A1058">
        <f>INDEX(resultados!$A$2:$ZZ$1389, 1052, MATCH($B$1, resultados!$A$1:$ZZ$1, 0))</f>
        <v/>
      </c>
      <c r="B1058">
        <f>INDEX(resultados!$A$2:$ZZ$1389, 1052, MATCH($B$2, resultados!$A$1:$ZZ$1, 0))</f>
        <v/>
      </c>
      <c r="C1058">
        <f>INDEX(resultados!$A$2:$ZZ$1389, 1052, MATCH($B$3, resultados!$A$1:$ZZ$1, 0))</f>
        <v/>
      </c>
    </row>
    <row r="1059">
      <c r="A1059">
        <f>INDEX(resultados!$A$2:$ZZ$1389, 1053, MATCH($B$1, resultados!$A$1:$ZZ$1, 0))</f>
        <v/>
      </c>
      <c r="B1059">
        <f>INDEX(resultados!$A$2:$ZZ$1389, 1053, MATCH($B$2, resultados!$A$1:$ZZ$1, 0))</f>
        <v/>
      </c>
      <c r="C1059">
        <f>INDEX(resultados!$A$2:$ZZ$1389, 1053, MATCH($B$3, resultados!$A$1:$ZZ$1, 0))</f>
        <v/>
      </c>
    </row>
    <row r="1060">
      <c r="A1060">
        <f>INDEX(resultados!$A$2:$ZZ$1389, 1054, MATCH($B$1, resultados!$A$1:$ZZ$1, 0))</f>
        <v/>
      </c>
      <c r="B1060">
        <f>INDEX(resultados!$A$2:$ZZ$1389, 1054, MATCH($B$2, resultados!$A$1:$ZZ$1, 0))</f>
        <v/>
      </c>
      <c r="C1060">
        <f>INDEX(resultados!$A$2:$ZZ$1389, 1054, MATCH($B$3, resultados!$A$1:$ZZ$1, 0))</f>
        <v/>
      </c>
    </row>
    <row r="1061">
      <c r="A1061">
        <f>INDEX(resultados!$A$2:$ZZ$1389, 1055, MATCH($B$1, resultados!$A$1:$ZZ$1, 0))</f>
        <v/>
      </c>
      <c r="B1061">
        <f>INDEX(resultados!$A$2:$ZZ$1389, 1055, MATCH($B$2, resultados!$A$1:$ZZ$1, 0))</f>
        <v/>
      </c>
      <c r="C1061">
        <f>INDEX(resultados!$A$2:$ZZ$1389, 1055, MATCH($B$3, resultados!$A$1:$ZZ$1, 0))</f>
        <v/>
      </c>
    </row>
    <row r="1062">
      <c r="A1062">
        <f>INDEX(resultados!$A$2:$ZZ$1389, 1056, MATCH($B$1, resultados!$A$1:$ZZ$1, 0))</f>
        <v/>
      </c>
      <c r="B1062">
        <f>INDEX(resultados!$A$2:$ZZ$1389, 1056, MATCH($B$2, resultados!$A$1:$ZZ$1, 0))</f>
        <v/>
      </c>
      <c r="C1062">
        <f>INDEX(resultados!$A$2:$ZZ$1389, 1056, MATCH($B$3, resultados!$A$1:$ZZ$1, 0))</f>
        <v/>
      </c>
    </row>
    <row r="1063">
      <c r="A1063">
        <f>INDEX(resultados!$A$2:$ZZ$1389, 1057, MATCH($B$1, resultados!$A$1:$ZZ$1, 0))</f>
        <v/>
      </c>
      <c r="B1063">
        <f>INDEX(resultados!$A$2:$ZZ$1389, 1057, MATCH($B$2, resultados!$A$1:$ZZ$1, 0))</f>
        <v/>
      </c>
      <c r="C1063">
        <f>INDEX(resultados!$A$2:$ZZ$1389, 1057, MATCH($B$3, resultados!$A$1:$ZZ$1, 0))</f>
        <v/>
      </c>
    </row>
    <row r="1064">
      <c r="A1064">
        <f>INDEX(resultados!$A$2:$ZZ$1389, 1058, MATCH($B$1, resultados!$A$1:$ZZ$1, 0))</f>
        <v/>
      </c>
      <c r="B1064">
        <f>INDEX(resultados!$A$2:$ZZ$1389, 1058, MATCH($B$2, resultados!$A$1:$ZZ$1, 0))</f>
        <v/>
      </c>
      <c r="C1064">
        <f>INDEX(resultados!$A$2:$ZZ$1389, 1058, MATCH($B$3, resultados!$A$1:$ZZ$1, 0))</f>
        <v/>
      </c>
    </row>
    <row r="1065">
      <c r="A1065">
        <f>INDEX(resultados!$A$2:$ZZ$1389, 1059, MATCH($B$1, resultados!$A$1:$ZZ$1, 0))</f>
        <v/>
      </c>
      <c r="B1065">
        <f>INDEX(resultados!$A$2:$ZZ$1389, 1059, MATCH($B$2, resultados!$A$1:$ZZ$1, 0))</f>
        <v/>
      </c>
      <c r="C1065">
        <f>INDEX(resultados!$A$2:$ZZ$1389, 1059, MATCH($B$3, resultados!$A$1:$ZZ$1, 0))</f>
        <v/>
      </c>
    </row>
    <row r="1066">
      <c r="A1066">
        <f>INDEX(resultados!$A$2:$ZZ$1389, 1060, MATCH($B$1, resultados!$A$1:$ZZ$1, 0))</f>
        <v/>
      </c>
      <c r="B1066">
        <f>INDEX(resultados!$A$2:$ZZ$1389, 1060, MATCH($B$2, resultados!$A$1:$ZZ$1, 0))</f>
        <v/>
      </c>
      <c r="C1066">
        <f>INDEX(resultados!$A$2:$ZZ$1389, 1060, MATCH($B$3, resultados!$A$1:$ZZ$1, 0))</f>
        <v/>
      </c>
    </row>
    <row r="1067">
      <c r="A1067">
        <f>INDEX(resultados!$A$2:$ZZ$1389, 1061, MATCH($B$1, resultados!$A$1:$ZZ$1, 0))</f>
        <v/>
      </c>
      <c r="B1067">
        <f>INDEX(resultados!$A$2:$ZZ$1389, 1061, MATCH($B$2, resultados!$A$1:$ZZ$1, 0))</f>
        <v/>
      </c>
      <c r="C1067">
        <f>INDEX(resultados!$A$2:$ZZ$1389, 1061, MATCH($B$3, resultados!$A$1:$ZZ$1, 0))</f>
        <v/>
      </c>
    </row>
    <row r="1068">
      <c r="A1068">
        <f>INDEX(resultados!$A$2:$ZZ$1389, 1062, MATCH($B$1, resultados!$A$1:$ZZ$1, 0))</f>
        <v/>
      </c>
      <c r="B1068">
        <f>INDEX(resultados!$A$2:$ZZ$1389, 1062, MATCH($B$2, resultados!$A$1:$ZZ$1, 0))</f>
        <v/>
      </c>
      <c r="C1068">
        <f>INDEX(resultados!$A$2:$ZZ$1389, 1062, MATCH($B$3, resultados!$A$1:$ZZ$1, 0))</f>
        <v/>
      </c>
    </row>
    <row r="1069">
      <c r="A1069">
        <f>INDEX(resultados!$A$2:$ZZ$1389, 1063, MATCH($B$1, resultados!$A$1:$ZZ$1, 0))</f>
        <v/>
      </c>
      <c r="B1069">
        <f>INDEX(resultados!$A$2:$ZZ$1389, 1063, MATCH($B$2, resultados!$A$1:$ZZ$1, 0))</f>
        <v/>
      </c>
      <c r="C1069">
        <f>INDEX(resultados!$A$2:$ZZ$1389, 1063, MATCH($B$3, resultados!$A$1:$ZZ$1, 0))</f>
        <v/>
      </c>
    </row>
    <row r="1070">
      <c r="A1070">
        <f>INDEX(resultados!$A$2:$ZZ$1389, 1064, MATCH($B$1, resultados!$A$1:$ZZ$1, 0))</f>
        <v/>
      </c>
      <c r="B1070">
        <f>INDEX(resultados!$A$2:$ZZ$1389, 1064, MATCH($B$2, resultados!$A$1:$ZZ$1, 0))</f>
        <v/>
      </c>
      <c r="C1070">
        <f>INDEX(resultados!$A$2:$ZZ$1389, 1064, MATCH($B$3, resultados!$A$1:$ZZ$1, 0))</f>
        <v/>
      </c>
    </row>
    <row r="1071">
      <c r="A1071">
        <f>INDEX(resultados!$A$2:$ZZ$1389, 1065, MATCH($B$1, resultados!$A$1:$ZZ$1, 0))</f>
        <v/>
      </c>
      <c r="B1071">
        <f>INDEX(resultados!$A$2:$ZZ$1389, 1065, MATCH($B$2, resultados!$A$1:$ZZ$1, 0))</f>
        <v/>
      </c>
      <c r="C1071">
        <f>INDEX(resultados!$A$2:$ZZ$1389, 1065, MATCH($B$3, resultados!$A$1:$ZZ$1, 0))</f>
        <v/>
      </c>
    </row>
    <row r="1072">
      <c r="A1072">
        <f>INDEX(resultados!$A$2:$ZZ$1389, 1066, MATCH($B$1, resultados!$A$1:$ZZ$1, 0))</f>
        <v/>
      </c>
      <c r="B1072">
        <f>INDEX(resultados!$A$2:$ZZ$1389, 1066, MATCH($B$2, resultados!$A$1:$ZZ$1, 0))</f>
        <v/>
      </c>
      <c r="C1072">
        <f>INDEX(resultados!$A$2:$ZZ$1389, 1066, MATCH($B$3, resultados!$A$1:$ZZ$1, 0))</f>
        <v/>
      </c>
    </row>
    <row r="1073">
      <c r="A1073">
        <f>INDEX(resultados!$A$2:$ZZ$1389, 1067, MATCH($B$1, resultados!$A$1:$ZZ$1, 0))</f>
        <v/>
      </c>
      <c r="B1073">
        <f>INDEX(resultados!$A$2:$ZZ$1389, 1067, MATCH($B$2, resultados!$A$1:$ZZ$1, 0))</f>
        <v/>
      </c>
      <c r="C1073">
        <f>INDEX(resultados!$A$2:$ZZ$1389, 1067, MATCH($B$3, resultados!$A$1:$ZZ$1, 0))</f>
        <v/>
      </c>
    </row>
    <row r="1074">
      <c r="A1074">
        <f>INDEX(resultados!$A$2:$ZZ$1389, 1068, MATCH($B$1, resultados!$A$1:$ZZ$1, 0))</f>
        <v/>
      </c>
      <c r="B1074">
        <f>INDEX(resultados!$A$2:$ZZ$1389, 1068, MATCH($B$2, resultados!$A$1:$ZZ$1, 0))</f>
        <v/>
      </c>
      <c r="C1074">
        <f>INDEX(resultados!$A$2:$ZZ$1389, 1068, MATCH($B$3, resultados!$A$1:$ZZ$1, 0))</f>
        <v/>
      </c>
    </row>
    <row r="1075">
      <c r="A1075">
        <f>INDEX(resultados!$A$2:$ZZ$1389, 1069, MATCH($B$1, resultados!$A$1:$ZZ$1, 0))</f>
        <v/>
      </c>
      <c r="B1075">
        <f>INDEX(resultados!$A$2:$ZZ$1389, 1069, MATCH($B$2, resultados!$A$1:$ZZ$1, 0))</f>
        <v/>
      </c>
      <c r="C1075">
        <f>INDEX(resultados!$A$2:$ZZ$1389, 1069, MATCH($B$3, resultados!$A$1:$ZZ$1, 0))</f>
        <v/>
      </c>
    </row>
    <row r="1076">
      <c r="A1076">
        <f>INDEX(resultados!$A$2:$ZZ$1389, 1070, MATCH($B$1, resultados!$A$1:$ZZ$1, 0))</f>
        <v/>
      </c>
      <c r="B1076">
        <f>INDEX(resultados!$A$2:$ZZ$1389, 1070, MATCH($B$2, resultados!$A$1:$ZZ$1, 0))</f>
        <v/>
      </c>
      <c r="C1076">
        <f>INDEX(resultados!$A$2:$ZZ$1389, 1070, MATCH($B$3, resultados!$A$1:$ZZ$1, 0))</f>
        <v/>
      </c>
    </row>
    <row r="1077">
      <c r="A1077">
        <f>INDEX(resultados!$A$2:$ZZ$1389, 1071, MATCH($B$1, resultados!$A$1:$ZZ$1, 0))</f>
        <v/>
      </c>
      <c r="B1077">
        <f>INDEX(resultados!$A$2:$ZZ$1389, 1071, MATCH($B$2, resultados!$A$1:$ZZ$1, 0))</f>
        <v/>
      </c>
      <c r="C1077">
        <f>INDEX(resultados!$A$2:$ZZ$1389, 1071, MATCH($B$3, resultados!$A$1:$ZZ$1, 0))</f>
        <v/>
      </c>
    </row>
    <row r="1078">
      <c r="A1078">
        <f>INDEX(resultados!$A$2:$ZZ$1389, 1072, MATCH($B$1, resultados!$A$1:$ZZ$1, 0))</f>
        <v/>
      </c>
      <c r="B1078">
        <f>INDEX(resultados!$A$2:$ZZ$1389, 1072, MATCH($B$2, resultados!$A$1:$ZZ$1, 0))</f>
        <v/>
      </c>
      <c r="C1078">
        <f>INDEX(resultados!$A$2:$ZZ$1389, 1072, MATCH($B$3, resultados!$A$1:$ZZ$1, 0))</f>
        <v/>
      </c>
    </row>
    <row r="1079">
      <c r="A1079">
        <f>INDEX(resultados!$A$2:$ZZ$1389, 1073, MATCH($B$1, resultados!$A$1:$ZZ$1, 0))</f>
        <v/>
      </c>
      <c r="B1079">
        <f>INDEX(resultados!$A$2:$ZZ$1389, 1073, MATCH($B$2, resultados!$A$1:$ZZ$1, 0))</f>
        <v/>
      </c>
      <c r="C1079">
        <f>INDEX(resultados!$A$2:$ZZ$1389, 1073, MATCH($B$3, resultados!$A$1:$ZZ$1, 0))</f>
        <v/>
      </c>
    </row>
    <row r="1080">
      <c r="A1080">
        <f>INDEX(resultados!$A$2:$ZZ$1389, 1074, MATCH($B$1, resultados!$A$1:$ZZ$1, 0))</f>
        <v/>
      </c>
      <c r="B1080">
        <f>INDEX(resultados!$A$2:$ZZ$1389, 1074, MATCH($B$2, resultados!$A$1:$ZZ$1, 0))</f>
        <v/>
      </c>
      <c r="C1080">
        <f>INDEX(resultados!$A$2:$ZZ$1389, 1074, MATCH($B$3, resultados!$A$1:$ZZ$1, 0))</f>
        <v/>
      </c>
    </row>
    <row r="1081">
      <c r="A1081">
        <f>INDEX(resultados!$A$2:$ZZ$1389, 1075, MATCH($B$1, resultados!$A$1:$ZZ$1, 0))</f>
        <v/>
      </c>
      <c r="B1081">
        <f>INDEX(resultados!$A$2:$ZZ$1389, 1075, MATCH($B$2, resultados!$A$1:$ZZ$1, 0))</f>
        <v/>
      </c>
      <c r="C1081">
        <f>INDEX(resultados!$A$2:$ZZ$1389, 1075, MATCH($B$3, resultados!$A$1:$ZZ$1, 0))</f>
        <v/>
      </c>
    </row>
    <row r="1082">
      <c r="A1082">
        <f>INDEX(resultados!$A$2:$ZZ$1389, 1076, MATCH($B$1, resultados!$A$1:$ZZ$1, 0))</f>
        <v/>
      </c>
      <c r="B1082">
        <f>INDEX(resultados!$A$2:$ZZ$1389, 1076, MATCH($B$2, resultados!$A$1:$ZZ$1, 0))</f>
        <v/>
      </c>
      <c r="C1082">
        <f>INDEX(resultados!$A$2:$ZZ$1389, 1076, MATCH($B$3, resultados!$A$1:$ZZ$1, 0))</f>
        <v/>
      </c>
    </row>
    <row r="1083">
      <c r="A1083">
        <f>INDEX(resultados!$A$2:$ZZ$1389, 1077, MATCH($B$1, resultados!$A$1:$ZZ$1, 0))</f>
        <v/>
      </c>
      <c r="B1083">
        <f>INDEX(resultados!$A$2:$ZZ$1389, 1077, MATCH($B$2, resultados!$A$1:$ZZ$1, 0))</f>
        <v/>
      </c>
      <c r="C1083">
        <f>INDEX(resultados!$A$2:$ZZ$1389, 1077, MATCH($B$3, resultados!$A$1:$ZZ$1, 0))</f>
        <v/>
      </c>
    </row>
    <row r="1084">
      <c r="A1084">
        <f>INDEX(resultados!$A$2:$ZZ$1389, 1078, MATCH($B$1, resultados!$A$1:$ZZ$1, 0))</f>
        <v/>
      </c>
      <c r="B1084">
        <f>INDEX(resultados!$A$2:$ZZ$1389, 1078, MATCH($B$2, resultados!$A$1:$ZZ$1, 0))</f>
        <v/>
      </c>
      <c r="C1084">
        <f>INDEX(resultados!$A$2:$ZZ$1389, 1078, MATCH($B$3, resultados!$A$1:$ZZ$1, 0))</f>
        <v/>
      </c>
    </row>
    <row r="1085">
      <c r="A1085">
        <f>INDEX(resultados!$A$2:$ZZ$1389, 1079, MATCH($B$1, resultados!$A$1:$ZZ$1, 0))</f>
        <v/>
      </c>
      <c r="B1085">
        <f>INDEX(resultados!$A$2:$ZZ$1389, 1079, MATCH($B$2, resultados!$A$1:$ZZ$1, 0))</f>
        <v/>
      </c>
      <c r="C1085">
        <f>INDEX(resultados!$A$2:$ZZ$1389, 1079, MATCH($B$3, resultados!$A$1:$ZZ$1, 0))</f>
        <v/>
      </c>
    </row>
    <row r="1086">
      <c r="A1086">
        <f>INDEX(resultados!$A$2:$ZZ$1389, 1080, MATCH($B$1, resultados!$A$1:$ZZ$1, 0))</f>
        <v/>
      </c>
      <c r="B1086">
        <f>INDEX(resultados!$A$2:$ZZ$1389, 1080, MATCH($B$2, resultados!$A$1:$ZZ$1, 0))</f>
        <v/>
      </c>
      <c r="C1086">
        <f>INDEX(resultados!$A$2:$ZZ$1389, 1080, MATCH($B$3, resultados!$A$1:$ZZ$1, 0))</f>
        <v/>
      </c>
    </row>
    <row r="1087">
      <c r="A1087">
        <f>INDEX(resultados!$A$2:$ZZ$1389, 1081, MATCH($B$1, resultados!$A$1:$ZZ$1, 0))</f>
        <v/>
      </c>
      <c r="B1087">
        <f>INDEX(resultados!$A$2:$ZZ$1389, 1081, MATCH($B$2, resultados!$A$1:$ZZ$1, 0))</f>
        <v/>
      </c>
      <c r="C1087">
        <f>INDEX(resultados!$A$2:$ZZ$1389, 1081, MATCH($B$3, resultados!$A$1:$ZZ$1, 0))</f>
        <v/>
      </c>
    </row>
    <row r="1088">
      <c r="A1088">
        <f>INDEX(resultados!$A$2:$ZZ$1389, 1082, MATCH($B$1, resultados!$A$1:$ZZ$1, 0))</f>
        <v/>
      </c>
      <c r="B1088">
        <f>INDEX(resultados!$A$2:$ZZ$1389, 1082, MATCH($B$2, resultados!$A$1:$ZZ$1, 0))</f>
        <v/>
      </c>
      <c r="C1088">
        <f>INDEX(resultados!$A$2:$ZZ$1389, 1082, MATCH($B$3, resultados!$A$1:$ZZ$1, 0))</f>
        <v/>
      </c>
    </row>
    <row r="1089">
      <c r="A1089">
        <f>INDEX(resultados!$A$2:$ZZ$1389, 1083, MATCH($B$1, resultados!$A$1:$ZZ$1, 0))</f>
        <v/>
      </c>
      <c r="B1089">
        <f>INDEX(resultados!$A$2:$ZZ$1389, 1083, MATCH($B$2, resultados!$A$1:$ZZ$1, 0))</f>
        <v/>
      </c>
      <c r="C1089">
        <f>INDEX(resultados!$A$2:$ZZ$1389, 1083, MATCH($B$3, resultados!$A$1:$ZZ$1, 0))</f>
        <v/>
      </c>
    </row>
    <row r="1090">
      <c r="A1090">
        <f>INDEX(resultados!$A$2:$ZZ$1389, 1084, MATCH($B$1, resultados!$A$1:$ZZ$1, 0))</f>
        <v/>
      </c>
      <c r="B1090">
        <f>INDEX(resultados!$A$2:$ZZ$1389, 1084, MATCH($B$2, resultados!$A$1:$ZZ$1, 0))</f>
        <v/>
      </c>
      <c r="C1090">
        <f>INDEX(resultados!$A$2:$ZZ$1389, 1084, MATCH($B$3, resultados!$A$1:$ZZ$1, 0))</f>
        <v/>
      </c>
    </row>
    <row r="1091">
      <c r="A1091">
        <f>INDEX(resultados!$A$2:$ZZ$1389, 1085, MATCH($B$1, resultados!$A$1:$ZZ$1, 0))</f>
        <v/>
      </c>
      <c r="B1091">
        <f>INDEX(resultados!$A$2:$ZZ$1389, 1085, MATCH($B$2, resultados!$A$1:$ZZ$1, 0))</f>
        <v/>
      </c>
      <c r="C1091">
        <f>INDEX(resultados!$A$2:$ZZ$1389, 1085, MATCH($B$3, resultados!$A$1:$ZZ$1, 0))</f>
        <v/>
      </c>
    </row>
    <row r="1092">
      <c r="A1092">
        <f>INDEX(resultados!$A$2:$ZZ$1389, 1086, MATCH($B$1, resultados!$A$1:$ZZ$1, 0))</f>
        <v/>
      </c>
      <c r="B1092">
        <f>INDEX(resultados!$A$2:$ZZ$1389, 1086, MATCH($B$2, resultados!$A$1:$ZZ$1, 0))</f>
        <v/>
      </c>
      <c r="C1092">
        <f>INDEX(resultados!$A$2:$ZZ$1389, 1086, MATCH($B$3, resultados!$A$1:$ZZ$1, 0))</f>
        <v/>
      </c>
    </row>
    <row r="1093">
      <c r="A1093">
        <f>INDEX(resultados!$A$2:$ZZ$1389, 1087, MATCH($B$1, resultados!$A$1:$ZZ$1, 0))</f>
        <v/>
      </c>
      <c r="B1093">
        <f>INDEX(resultados!$A$2:$ZZ$1389, 1087, MATCH($B$2, resultados!$A$1:$ZZ$1, 0))</f>
        <v/>
      </c>
      <c r="C1093">
        <f>INDEX(resultados!$A$2:$ZZ$1389, 1087, MATCH($B$3, resultados!$A$1:$ZZ$1, 0))</f>
        <v/>
      </c>
    </row>
    <row r="1094">
      <c r="A1094">
        <f>INDEX(resultados!$A$2:$ZZ$1389, 1088, MATCH($B$1, resultados!$A$1:$ZZ$1, 0))</f>
        <v/>
      </c>
      <c r="B1094">
        <f>INDEX(resultados!$A$2:$ZZ$1389, 1088, MATCH($B$2, resultados!$A$1:$ZZ$1, 0))</f>
        <v/>
      </c>
      <c r="C1094">
        <f>INDEX(resultados!$A$2:$ZZ$1389, 1088, MATCH($B$3, resultados!$A$1:$ZZ$1, 0))</f>
        <v/>
      </c>
    </row>
    <row r="1095">
      <c r="A1095">
        <f>INDEX(resultados!$A$2:$ZZ$1389, 1089, MATCH($B$1, resultados!$A$1:$ZZ$1, 0))</f>
        <v/>
      </c>
      <c r="B1095">
        <f>INDEX(resultados!$A$2:$ZZ$1389, 1089, MATCH($B$2, resultados!$A$1:$ZZ$1, 0))</f>
        <v/>
      </c>
      <c r="C1095">
        <f>INDEX(resultados!$A$2:$ZZ$1389, 1089, MATCH($B$3, resultados!$A$1:$ZZ$1, 0))</f>
        <v/>
      </c>
    </row>
    <row r="1096">
      <c r="A1096">
        <f>INDEX(resultados!$A$2:$ZZ$1389, 1090, MATCH($B$1, resultados!$A$1:$ZZ$1, 0))</f>
        <v/>
      </c>
      <c r="B1096">
        <f>INDEX(resultados!$A$2:$ZZ$1389, 1090, MATCH($B$2, resultados!$A$1:$ZZ$1, 0))</f>
        <v/>
      </c>
      <c r="C1096">
        <f>INDEX(resultados!$A$2:$ZZ$1389, 1090, MATCH($B$3, resultados!$A$1:$ZZ$1, 0))</f>
        <v/>
      </c>
    </row>
    <row r="1097">
      <c r="A1097">
        <f>INDEX(resultados!$A$2:$ZZ$1389, 1091, MATCH($B$1, resultados!$A$1:$ZZ$1, 0))</f>
        <v/>
      </c>
      <c r="B1097">
        <f>INDEX(resultados!$A$2:$ZZ$1389, 1091, MATCH($B$2, resultados!$A$1:$ZZ$1, 0))</f>
        <v/>
      </c>
      <c r="C1097">
        <f>INDEX(resultados!$A$2:$ZZ$1389, 1091, MATCH($B$3, resultados!$A$1:$ZZ$1, 0))</f>
        <v/>
      </c>
    </row>
    <row r="1098">
      <c r="A1098">
        <f>INDEX(resultados!$A$2:$ZZ$1389, 1092, MATCH($B$1, resultados!$A$1:$ZZ$1, 0))</f>
        <v/>
      </c>
      <c r="B1098">
        <f>INDEX(resultados!$A$2:$ZZ$1389, 1092, MATCH($B$2, resultados!$A$1:$ZZ$1, 0))</f>
        <v/>
      </c>
      <c r="C1098">
        <f>INDEX(resultados!$A$2:$ZZ$1389, 1092, MATCH($B$3, resultados!$A$1:$ZZ$1, 0))</f>
        <v/>
      </c>
    </row>
    <row r="1099">
      <c r="A1099">
        <f>INDEX(resultados!$A$2:$ZZ$1389, 1093, MATCH($B$1, resultados!$A$1:$ZZ$1, 0))</f>
        <v/>
      </c>
      <c r="B1099">
        <f>INDEX(resultados!$A$2:$ZZ$1389, 1093, MATCH($B$2, resultados!$A$1:$ZZ$1, 0))</f>
        <v/>
      </c>
      <c r="C1099">
        <f>INDEX(resultados!$A$2:$ZZ$1389, 1093, MATCH($B$3, resultados!$A$1:$ZZ$1, 0))</f>
        <v/>
      </c>
    </row>
    <row r="1100">
      <c r="A1100">
        <f>INDEX(resultados!$A$2:$ZZ$1389, 1094, MATCH($B$1, resultados!$A$1:$ZZ$1, 0))</f>
        <v/>
      </c>
      <c r="B1100">
        <f>INDEX(resultados!$A$2:$ZZ$1389, 1094, MATCH($B$2, resultados!$A$1:$ZZ$1, 0))</f>
        <v/>
      </c>
      <c r="C1100">
        <f>INDEX(resultados!$A$2:$ZZ$1389, 1094, MATCH($B$3, resultados!$A$1:$ZZ$1, 0))</f>
        <v/>
      </c>
    </row>
    <row r="1101">
      <c r="A1101">
        <f>INDEX(resultados!$A$2:$ZZ$1389, 1095, MATCH($B$1, resultados!$A$1:$ZZ$1, 0))</f>
        <v/>
      </c>
      <c r="B1101">
        <f>INDEX(resultados!$A$2:$ZZ$1389, 1095, MATCH($B$2, resultados!$A$1:$ZZ$1, 0))</f>
        <v/>
      </c>
      <c r="C1101">
        <f>INDEX(resultados!$A$2:$ZZ$1389, 1095, MATCH($B$3, resultados!$A$1:$ZZ$1, 0))</f>
        <v/>
      </c>
    </row>
    <row r="1102">
      <c r="A1102">
        <f>INDEX(resultados!$A$2:$ZZ$1389, 1096, MATCH($B$1, resultados!$A$1:$ZZ$1, 0))</f>
        <v/>
      </c>
      <c r="B1102">
        <f>INDEX(resultados!$A$2:$ZZ$1389, 1096, MATCH($B$2, resultados!$A$1:$ZZ$1, 0))</f>
        <v/>
      </c>
      <c r="C1102">
        <f>INDEX(resultados!$A$2:$ZZ$1389, 1096, MATCH($B$3, resultados!$A$1:$ZZ$1, 0))</f>
        <v/>
      </c>
    </row>
    <row r="1103">
      <c r="A1103">
        <f>INDEX(resultados!$A$2:$ZZ$1389, 1097, MATCH($B$1, resultados!$A$1:$ZZ$1, 0))</f>
        <v/>
      </c>
      <c r="B1103">
        <f>INDEX(resultados!$A$2:$ZZ$1389, 1097, MATCH($B$2, resultados!$A$1:$ZZ$1, 0))</f>
        <v/>
      </c>
      <c r="C1103">
        <f>INDEX(resultados!$A$2:$ZZ$1389, 1097, MATCH($B$3, resultados!$A$1:$ZZ$1, 0))</f>
        <v/>
      </c>
    </row>
    <row r="1104">
      <c r="A1104">
        <f>INDEX(resultados!$A$2:$ZZ$1389, 1098, MATCH($B$1, resultados!$A$1:$ZZ$1, 0))</f>
        <v/>
      </c>
      <c r="B1104">
        <f>INDEX(resultados!$A$2:$ZZ$1389, 1098, MATCH($B$2, resultados!$A$1:$ZZ$1, 0))</f>
        <v/>
      </c>
      <c r="C1104">
        <f>INDEX(resultados!$A$2:$ZZ$1389, 1098, MATCH($B$3, resultados!$A$1:$ZZ$1, 0))</f>
        <v/>
      </c>
    </row>
    <row r="1105">
      <c r="A1105">
        <f>INDEX(resultados!$A$2:$ZZ$1389, 1099, MATCH($B$1, resultados!$A$1:$ZZ$1, 0))</f>
        <v/>
      </c>
      <c r="B1105">
        <f>INDEX(resultados!$A$2:$ZZ$1389, 1099, MATCH($B$2, resultados!$A$1:$ZZ$1, 0))</f>
        <v/>
      </c>
      <c r="C1105">
        <f>INDEX(resultados!$A$2:$ZZ$1389, 1099, MATCH($B$3, resultados!$A$1:$ZZ$1, 0))</f>
        <v/>
      </c>
    </row>
    <row r="1106">
      <c r="A1106">
        <f>INDEX(resultados!$A$2:$ZZ$1389, 1100, MATCH($B$1, resultados!$A$1:$ZZ$1, 0))</f>
        <v/>
      </c>
      <c r="B1106">
        <f>INDEX(resultados!$A$2:$ZZ$1389, 1100, MATCH($B$2, resultados!$A$1:$ZZ$1, 0))</f>
        <v/>
      </c>
      <c r="C1106">
        <f>INDEX(resultados!$A$2:$ZZ$1389, 1100, MATCH($B$3, resultados!$A$1:$ZZ$1, 0))</f>
        <v/>
      </c>
    </row>
    <row r="1107">
      <c r="A1107">
        <f>INDEX(resultados!$A$2:$ZZ$1389, 1101, MATCH($B$1, resultados!$A$1:$ZZ$1, 0))</f>
        <v/>
      </c>
      <c r="B1107">
        <f>INDEX(resultados!$A$2:$ZZ$1389, 1101, MATCH($B$2, resultados!$A$1:$ZZ$1, 0))</f>
        <v/>
      </c>
      <c r="C1107">
        <f>INDEX(resultados!$A$2:$ZZ$1389, 1101, MATCH($B$3, resultados!$A$1:$ZZ$1, 0))</f>
        <v/>
      </c>
    </row>
    <row r="1108">
      <c r="A1108">
        <f>INDEX(resultados!$A$2:$ZZ$1389, 1102, MATCH($B$1, resultados!$A$1:$ZZ$1, 0))</f>
        <v/>
      </c>
      <c r="B1108">
        <f>INDEX(resultados!$A$2:$ZZ$1389, 1102, MATCH($B$2, resultados!$A$1:$ZZ$1, 0))</f>
        <v/>
      </c>
      <c r="C1108">
        <f>INDEX(resultados!$A$2:$ZZ$1389, 1102, MATCH($B$3, resultados!$A$1:$ZZ$1, 0))</f>
        <v/>
      </c>
    </row>
    <row r="1109">
      <c r="A1109">
        <f>INDEX(resultados!$A$2:$ZZ$1389, 1103, MATCH($B$1, resultados!$A$1:$ZZ$1, 0))</f>
        <v/>
      </c>
      <c r="B1109">
        <f>INDEX(resultados!$A$2:$ZZ$1389, 1103, MATCH($B$2, resultados!$A$1:$ZZ$1, 0))</f>
        <v/>
      </c>
      <c r="C1109">
        <f>INDEX(resultados!$A$2:$ZZ$1389, 1103, MATCH($B$3, resultados!$A$1:$ZZ$1, 0))</f>
        <v/>
      </c>
    </row>
    <row r="1110">
      <c r="A1110">
        <f>INDEX(resultados!$A$2:$ZZ$1389, 1104, MATCH($B$1, resultados!$A$1:$ZZ$1, 0))</f>
        <v/>
      </c>
      <c r="B1110">
        <f>INDEX(resultados!$A$2:$ZZ$1389, 1104, MATCH($B$2, resultados!$A$1:$ZZ$1, 0))</f>
        <v/>
      </c>
      <c r="C1110">
        <f>INDEX(resultados!$A$2:$ZZ$1389, 1104, MATCH($B$3, resultados!$A$1:$ZZ$1, 0))</f>
        <v/>
      </c>
    </row>
    <row r="1111">
      <c r="A1111">
        <f>INDEX(resultados!$A$2:$ZZ$1389, 1105, MATCH($B$1, resultados!$A$1:$ZZ$1, 0))</f>
        <v/>
      </c>
      <c r="B1111">
        <f>INDEX(resultados!$A$2:$ZZ$1389, 1105, MATCH($B$2, resultados!$A$1:$ZZ$1, 0))</f>
        <v/>
      </c>
      <c r="C1111">
        <f>INDEX(resultados!$A$2:$ZZ$1389, 1105, MATCH($B$3, resultados!$A$1:$ZZ$1, 0))</f>
        <v/>
      </c>
    </row>
    <row r="1112">
      <c r="A1112">
        <f>INDEX(resultados!$A$2:$ZZ$1389, 1106, MATCH($B$1, resultados!$A$1:$ZZ$1, 0))</f>
        <v/>
      </c>
      <c r="B1112">
        <f>INDEX(resultados!$A$2:$ZZ$1389, 1106, MATCH($B$2, resultados!$A$1:$ZZ$1, 0))</f>
        <v/>
      </c>
      <c r="C1112">
        <f>INDEX(resultados!$A$2:$ZZ$1389, 1106, MATCH($B$3, resultados!$A$1:$ZZ$1, 0))</f>
        <v/>
      </c>
    </row>
    <row r="1113">
      <c r="A1113">
        <f>INDEX(resultados!$A$2:$ZZ$1389, 1107, MATCH($B$1, resultados!$A$1:$ZZ$1, 0))</f>
        <v/>
      </c>
      <c r="B1113">
        <f>INDEX(resultados!$A$2:$ZZ$1389, 1107, MATCH($B$2, resultados!$A$1:$ZZ$1, 0))</f>
        <v/>
      </c>
      <c r="C1113">
        <f>INDEX(resultados!$A$2:$ZZ$1389, 1107, MATCH($B$3, resultados!$A$1:$ZZ$1, 0))</f>
        <v/>
      </c>
    </row>
    <row r="1114">
      <c r="A1114">
        <f>INDEX(resultados!$A$2:$ZZ$1389, 1108, MATCH($B$1, resultados!$A$1:$ZZ$1, 0))</f>
        <v/>
      </c>
      <c r="B1114">
        <f>INDEX(resultados!$A$2:$ZZ$1389, 1108, MATCH($B$2, resultados!$A$1:$ZZ$1, 0))</f>
        <v/>
      </c>
      <c r="C1114">
        <f>INDEX(resultados!$A$2:$ZZ$1389, 1108, MATCH($B$3, resultados!$A$1:$ZZ$1, 0))</f>
        <v/>
      </c>
    </row>
    <row r="1115">
      <c r="A1115">
        <f>INDEX(resultados!$A$2:$ZZ$1389, 1109, MATCH($B$1, resultados!$A$1:$ZZ$1, 0))</f>
        <v/>
      </c>
      <c r="B1115">
        <f>INDEX(resultados!$A$2:$ZZ$1389, 1109, MATCH($B$2, resultados!$A$1:$ZZ$1, 0))</f>
        <v/>
      </c>
      <c r="C1115">
        <f>INDEX(resultados!$A$2:$ZZ$1389, 1109, MATCH($B$3, resultados!$A$1:$ZZ$1, 0))</f>
        <v/>
      </c>
    </row>
    <row r="1116">
      <c r="A1116">
        <f>INDEX(resultados!$A$2:$ZZ$1389, 1110, MATCH($B$1, resultados!$A$1:$ZZ$1, 0))</f>
        <v/>
      </c>
      <c r="B1116">
        <f>INDEX(resultados!$A$2:$ZZ$1389, 1110, MATCH($B$2, resultados!$A$1:$ZZ$1, 0))</f>
        <v/>
      </c>
      <c r="C1116">
        <f>INDEX(resultados!$A$2:$ZZ$1389, 1110, MATCH($B$3, resultados!$A$1:$ZZ$1, 0))</f>
        <v/>
      </c>
    </row>
    <row r="1117">
      <c r="A1117">
        <f>INDEX(resultados!$A$2:$ZZ$1389, 1111, MATCH($B$1, resultados!$A$1:$ZZ$1, 0))</f>
        <v/>
      </c>
      <c r="B1117">
        <f>INDEX(resultados!$A$2:$ZZ$1389, 1111, MATCH($B$2, resultados!$A$1:$ZZ$1, 0))</f>
        <v/>
      </c>
      <c r="C1117">
        <f>INDEX(resultados!$A$2:$ZZ$1389, 1111, MATCH($B$3, resultados!$A$1:$ZZ$1, 0))</f>
        <v/>
      </c>
    </row>
    <row r="1118">
      <c r="A1118">
        <f>INDEX(resultados!$A$2:$ZZ$1389, 1112, MATCH($B$1, resultados!$A$1:$ZZ$1, 0))</f>
        <v/>
      </c>
      <c r="B1118">
        <f>INDEX(resultados!$A$2:$ZZ$1389, 1112, MATCH($B$2, resultados!$A$1:$ZZ$1, 0))</f>
        <v/>
      </c>
      <c r="C1118">
        <f>INDEX(resultados!$A$2:$ZZ$1389, 1112, MATCH($B$3, resultados!$A$1:$ZZ$1, 0))</f>
        <v/>
      </c>
    </row>
    <row r="1119">
      <c r="A1119">
        <f>INDEX(resultados!$A$2:$ZZ$1389, 1113, MATCH($B$1, resultados!$A$1:$ZZ$1, 0))</f>
        <v/>
      </c>
      <c r="B1119">
        <f>INDEX(resultados!$A$2:$ZZ$1389, 1113, MATCH($B$2, resultados!$A$1:$ZZ$1, 0))</f>
        <v/>
      </c>
      <c r="C1119">
        <f>INDEX(resultados!$A$2:$ZZ$1389, 1113, MATCH($B$3, resultados!$A$1:$ZZ$1, 0))</f>
        <v/>
      </c>
    </row>
    <row r="1120">
      <c r="A1120">
        <f>INDEX(resultados!$A$2:$ZZ$1389, 1114, MATCH($B$1, resultados!$A$1:$ZZ$1, 0))</f>
        <v/>
      </c>
      <c r="B1120">
        <f>INDEX(resultados!$A$2:$ZZ$1389, 1114, MATCH($B$2, resultados!$A$1:$ZZ$1, 0))</f>
        <v/>
      </c>
      <c r="C1120">
        <f>INDEX(resultados!$A$2:$ZZ$1389, 1114, MATCH($B$3, resultados!$A$1:$ZZ$1, 0))</f>
        <v/>
      </c>
    </row>
    <row r="1121">
      <c r="A1121">
        <f>INDEX(resultados!$A$2:$ZZ$1389, 1115, MATCH($B$1, resultados!$A$1:$ZZ$1, 0))</f>
        <v/>
      </c>
      <c r="B1121">
        <f>INDEX(resultados!$A$2:$ZZ$1389, 1115, MATCH($B$2, resultados!$A$1:$ZZ$1, 0))</f>
        <v/>
      </c>
      <c r="C1121">
        <f>INDEX(resultados!$A$2:$ZZ$1389, 1115, MATCH($B$3, resultados!$A$1:$ZZ$1, 0))</f>
        <v/>
      </c>
    </row>
    <row r="1122">
      <c r="A1122">
        <f>INDEX(resultados!$A$2:$ZZ$1389, 1116, MATCH($B$1, resultados!$A$1:$ZZ$1, 0))</f>
        <v/>
      </c>
      <c r="B1122">
        <f>INDEX(resultados!$A$2:$ZZ$1389, 1116, MATCH($B$2, resultados!$A$1:$ZZ$1, 0))</f>
        <v/>
      </c>
      <c r="C1122">
        <f>INDEX(resultados!$A$2:$ZZ$1389, 1116, MATCH($B$3, resultados!$A$1:$ZZ$1, 0))</f>
        <v/>
      </c>
    </row>
    <row r="1123">
      <c r="A1123">
        <f>INDEX(resultados!$A$2:$ZZ$1389, 1117, MATCH($B$1, resultados!$A$1:$ZZ$1, 0))</f>
        <v/>
      </c>
      <c r="B1123">
        <f>INDEX(resultados!$A$2:$ZZ$1389, 1117, MATCH($B$2, resultados!$A$1:$ZZ$1, 0))</f>
        <v/>
      </c>
      <c r="C1123">
        <f>INDEX(resultados!$A$2:$ZZ$1389, 1117, MATCH($B$3, resultados!$A$1:$ZZ$1, 0))</f>
        <v/>
      </c>
    </row>
    <row r="1124">
      <c r="A1124">
        <f>INDEX(resultados!$A$2:$ZZ$1389, 1118, MATCH($B$1, resultados!$A$1:$ZZ$1, 0))</f>
        <v/>
      </c>
      <c r="B1124">
        <f>INDEX(resultados!$A$2:$ZZ$1389, 1118, MATCH($B$2, resultados!$A$1:$ZZ$1, 0))</f>
        <v/>
      </c>
      <c r="C1124">
        <f>INDEX(resultados!$A$2:$ZZ$1389, 1118, MATCH($B$3, resultados!$A$1:$ZZ$1, 0))</f>
        <v/>
      </c>
    </row>
    <row r="1125">
      <c r="A1125">
        <f>INDEX(resultados!$A$2:$ZZ$1389, 1119, MATCH($B$1, resultados!$A$1:$ZZ$1, 0))</f>
        <v/>
      </c>
      <c r="B1125">
        <f>INDEX(resultados!$A$2:$ZZ$1389, 1119, MATCH($B$2, resultados!$A$1:$ZZ$1, 0))</f>
        <v/>
      </c>
      <c r="C1125">
        <f>INDEX(resultados!$A$2:$ZZ$1389, 1119, MATCH($B$3, resultados!$A$1:$ZZ$1, 0))</f>
        <v/>
      </c>
    </row>
    <row r="1126">
      <c r="A1126">
        <f>INDEX(resultados!$A$2:$ZZ$1389, 1120, MATCH($B$1, resultados!$A$1:$ZZ$1, 0))</f>
        <v/>
      </c>
      <c r="B1126">
        <f>INDEX(resultados!$A$2:$ZZ$1389, 1120, MATCH($B$2, resultados!$A$1:$ZZ$1, 0))</f>
        <v/>
      </c>
      <c r="C1126">
        <f>INDEX(resultados!$A$2:$ZZ$1389, 1120, MATCH($B$3, resultados!$A$1:$ZZ$1, 0))</f>
        <v/>
      </c>
    </row>
    <row r="1127">
      <c r="A1127">
        <f>INDEX(resultados!$A$2:$ZZ$1389, 1121, MATCH($B$1, resultados!$A$1:$ZZ$1, 0))</f>
        <v/>
      </c>
      <c r="B1127">
        <f>INDEX(resultados!$A$2:$ZZ$1389, 1121, MATCH($B$2, resultados!$A$1:$ZZ$1, 0))</f>
        <v/>
      </c>
      <c r="C1127">
        <f>INDEX(resultados!$A$2:$ZZ$1389, 1121, MATCH($B$3, resultados!$A$1:$ZZ$1, 0))</f>
        <v/>
      </c>
    </row>
    <row r="1128">
      <c r="A1128">
        <f>INDEX(resultados!$A$2:$ZZ$1389, 1122, MATCH($B$1, resultados!$A$1:$ZZ$1, 0))</f>
        <v/>
      </c>
      <c r="B1128">
        <f>INDEX(resultados!$A$2:$ZZ$1389, 1122, MATCH($B$2, resultados!$A$1:$ZZ$1, 0))</f>
        <v/>
      </c>
      <c r="C1128">
        <f>INDEX(resultados!$A$2:$ZZ$1389, 1122, MATCH($B$3, resultados!$A$1:$ZZ$1, 0))</f>
        <v/>
      </c>
    </row>
    <row r="1129">
      <c r="A1129">
        <f>INDEX(resultados!$A$2:$ZZ$1389, 1123, MATCH($B$1, resultados!$A$1:$ZZ$1, 0))</f>
        <v/>
      </c>
      <c r="B1129">
        <f>INDEX(resultados!$A$2:$ZZ$1389, 1123, MATCH($B$2, resultados!$A$1:$ZZ$1, 0))</f>
        <v/>
      </c>
      <c r="C1129">
        <f>INDEX(resultados!$A$2:$ZZ$1389, 1123, MATCH($B$3, resultados!$A$1:$ZZ$1, 0))</f>
        <v/>
      </c>
    </row>
    <row r="1130">
      <c r="A1130">
        <f>INDEX(resultados!$A$2:$ZZ$1389, 1124, MATCH($B$1, resultados!$A$1:$ZZ$1, 0))</f>
        <v/>
      </c>
      <c r="B1130">
        <f>INDEX(resultados!$A$2:$ZZ$1389, 1124, MATCH($B$2, resultados!$A$1:$ZZ$1, 0))</f>
        <v/>
      </c>
      <c r="C1130">
        <f>INDEX(resultados!$A$2:$ZZ$1389, 1124, MATCH($B$3, resultados!$A$1:$ZZ$1, 0))</f>
        <v/>
      </c>
    </row>
    <row r="1131">
      <c r="A1131">
        <f>INDEX(resultados!$A$2:$ZZ$1389, 1125, MATCH($B$1, resultados!$A$1:$ZZ$1, 0))</f>
        <v/>
      </c>
      <c r="B1131">
        <f>INDEX(resultados!$A$2:$ZZ$1389, 1125, MATCH($B$2, resultados!$A$1:$ZZ$1, 0))</f>
        <v/>
      </c>
      <c r="C1131">
        <f>INDEX(resultados!$A$2:$ZZ$1389, 1125, MATCH($B$3, resultados!$A$1:$ZZ$1, 0))</f>
        <v/>
      </c>
    </row>
    <row r="1132">
      <c r="A1132">
        <f>INDEX(resultados!$A$2:$ZZ$1389, 1126, MATCH($B$1, resultados!$A$1:$ZZ$1, 0))</f>
        <v/>
      </c>
      <c r="B1132">
        <f>INDEX(resultados!$A$2:$ZZ$1389, 1126, MATCH($B$2, resultados!$A$1:$ZZ$1, 0))</f>
        <v/>
      </c>
      <c r="C1132">
        <f>INDEX(resultados!$A$2:$ZZ$1389, 1126, MATCH($B$3, resultados!$A$1:$ZZ$1, 0))</f>
        <v/>
      </c>
    </row>
    <row r="1133">
      <c r="A1133">
        <f>INDEX(resultados!$A$2:$ZZ$1389, 1127, MATCH($B$1, resultados!$A$1:$ZZ$1, 0))</f>
        <v/>
      </c>
      <c r="B1133">
        <f>INDEX(resultados!$A$2:$ZZ$1389, 1127, MATCH($B$2, resultados!$A$1:$ZZ$1, 0))</f>
        <v/>
      </c>
      <c r="C1133">
        <f>INDEX(resultados!$A$2:$ZZ$1389, 1127, MATCH($B$3, resultados!$A$1:$ZZ$1, 0))</f>
        <v/>
      </c>
    </row>
    <row r="1134">
      <c r="A1134">
        <f>INDEX(resultados!$A$2:$ZZ$1389, 1128, MATCH($B$1, resultados!$A$1:$ZZ$1, 0))</f>
        <v/>
      </c>
      <c r="B1134">
        <f>INDEX(resultados!$A$2:$ZZ$1389, 1128, MATCH($B$2, resultados!$A$1:$ZZ$1, 0))</f>
        <v/>
      </c>
      <c r="C1134">
        <f>INDEX(resultados!$A$2:$ZZ$1389, 1128, MATCH($B$3, resultados!$A$1:$ZZ$1, 0))</f>
        <v/>
      </c>
    </row>
    <row r="1135">
      <c r="A1135">
        <f>INDEX(resultados!$A$2:$ZZ$1389, 1129, MATCH($B$1, resultados!$A$1:$ZZ$1, 0))</f>
        <v/>
      </c>
      <c r="B1135">
        <f>INDEX(resultados!$A$2:$ZZ$1389, 1129, MATCH($B$2, resultados!$A$1:$ZZ$1, 0))</f>
        <v/>
      </c>
      <c r="C1135">
        <f>INDEX(resultados!$A$2:$ZZ$1389, 1129, MATCH($B$3, resultados!$A$1:$ZZ$1, 0))</f>
        <v/>
      </c>
    </row>
    <row r="1136">
      <c r="A1136">
        <f>INDEX(resultados!$A$2:$ZZ$1389, 1130, MATCH($B$1, resultados!$A$1:$ZZ$1, 0))</f>
        <v/>
      </c>
      <c r="B1136">
        <f>INDEX(resultados!$A$2:$ZZ$1389, 1130, MATCH($B$2, resultados!$A$1:$ZZ$1, 0))</f>
        <v/>
      </c>
      <c r="C1136">
        <f>INDEX(resultados!$A$2:$ZZ$1389, 1130, MATCH($B$3, resultados!$A$1:$ZZ$1, 0))</f>
        <v/>
      </c>
    </row>
    <row r="1137">
      <c r="A1137">
        <f>INDEX(resultados!$A$2:$ZZ$1389, 1131, MATCH($B$1, resultados!$A$1:$ZZ$1, 0))</f>
        <v/>
      </c>
      <c r="B1137">
        <f>INDEX(resultados!$A$2:$ZZ$1389, 1131, MATCH($B$2, resultados!$A$1:$ZZ$1, 0))</f>
        <v/>
      </c>
      <c r="C1137">
        <f>INDEX(resultados!$A$2:$ZZ$1389, 1131, MATCH($B$3, resultados!$A$1:$ZZ$1, 0))</f>
        <v/>
      </c>
    </row>
    <row r="1138">
      <c r="A1138">
        <f>INDEX(resultados!$A$2:$ZZ$1389, 1132, MATCH($B$1, resultados!$A$1:$ZZ$1, 0))</f>
        <v/>
      </c>
      <c r="B1138">
        <f>INDEX(resultados!$A$2:$ZZ$1389, 1132, MATCH($B$2, resultados!$A$1:$ZZ$1, 0))</f>
        <v/>
      </c>
      <c r="C1138">
        <f>INDEX(resultados!$A$2:$ZZ$1389, 1132, MATCH($B$3, resultados!$A$1:$ZZ$1, 0))</f>
        <v/>
      </c>
    </row>
    <row r="1139">
      <c r="A1139">
        <f>INDEX(resultados!$A$2:$ZZ$1389, 1133, MATCH($B$1, resultados!$A$1:$ZZ$1, 0))</f>
        <v/>
      </c>
      <c r="B1139">
        <f>INDEX(resultados!$A$2:$ZZ$1389, 1133, MATCH($B$2, resultados!$A$1:$ZZ$1, 0))</f>
        <v/>
      </c>
      <c r="C1139">
        <f>INDEX(resultados!$A$2:$ZZ$1389, 1133, MATCH($B$3, resultados!$A$1:$ZZ$1, 0))</f>
        <v/>
      </c>
    </row>
    <row r="1140">
      <c r="A1140">
        <f>INDEX(resultados!$A$2:$ZZ$1389, 1134, MATCH($B$1, resultados!$A$1:$ZZ$1, 0))</f>
        <v/>
      </c>
      <c r="B1140">
        <f>INDEX(resultados!$A$2:$ZZ$1389, 1134, MATCH($B$2, resultados!$A$1:$ZZ$1, 0))</f>
        <v/>
      </c>
      <c r="C1140">
        <f>INDEX(resultados!$A$2:$ZZ$1389, 1134, MATCH($B$3, resultados!$A$1:$ZZ$1, 0))</f>
        <v/>
      </c>
    </row>
    <row r="1141">
      <c r="A1141">
        <f>INDEX(resultados!$A$2:$ZZ$1389, 1135, MATCH($B$1, resultados!$A$1:$ZZ$1, 0))</f>
        <v/>
      </c>
      <c r="B1141">
        <f>INDEX(resultados!$A$2:$ZZ$1389, 1135, MATCH($B$2, resultados!$A$1:$ZZ$1, 0))</f>
        <v/>
      </c>
      <c r="C1141">
        <f>INDEX(resultados!$A$2:$ZZ$1389, 1135, MATCH($B$3, resultados!$A$1:$ZZ$1, 0))</f>
        <v/>
      </c>
    </row>
    <row r="1142">
      <c r="A1142">
        <f>INDEX(resultados!$A$2:$ZZ$1389, 1136, MATCH($B$1, resultados!$A$1:$ZZ$1, 0))</f>
        <v/>
      </c>
      <c r="B1142">
        <f>INDEX(resultados!$A$2:$ZZ$1389, 1136, MATCH($B$2, resultados!$A$1:$ZZ$1, 0))</f>
        <v/>
      </c>
      <c r="C1142">
        <f>INDEX(resultados!$A$2:$ZZ$1389, 1136, MATCH($B$3, resultados!$A$1:$ZZ$1, 0))</f>
        <v/>
      </c>
    </row>
    <row r="1143">
      <c r="A1143">
        <f>INDEX(resultados!$A$2:$ZZ$1389, 1137, MATCH($B$1, resultados!$A$1:$ZZ$1, 0))</f>
        <v/>
      </c>
      <c r="B1143">
        <f>INDEX(resultados!$A$2:$ZZ$1389, 1137, MATCH($B$2, resultados!$A$1:$ZZ$1, 0))</f>
        <v/>
      </c>
      <c r="C1143">
        <f>INDEX(resultados!$A$2:$ZZ$1389, 1137, MATCH($B$3, resultados!$A$1:$ZZ$1, 0))</f>
        <v/>
      </c>
    </row>
    <row r="1144">
      <c r="A1144">
        <f>INDEX(resultados!$A$2:$ZZ$1389, 1138, MATCH($B$1, resultados!$A$1:$ZZ$1, 0))</f>
        <v/>
      </c>
      <c r="B1144">
        <f>INDEX(resultados!$A$2:$ZZ$1389, 1138, MATCH($B$2, resultados!$A$1:$ZZ$1, 0))</f>
        <v/>
      </c>
      <c r="C1144">
        <f>INDEX(resultados!$A$2:$ZZ$1389, 1138, MATCH($B$3, resultados!$A$1:$ZZ$1, 0))</f>
        <v/>
      </c>
    </row>
    <row r="1145">
      <c r="A1145">
        <f>INDEX(resultados!$A$2:$ZZ$1389, 1139, MATCH($B$1, resultados!$A$1:$ZZ$1, 0))</f>
        <v/>
      </c>
      <c r="B1145">
        <f>INDEX(resultados!$A$2:$ZZ$1389, 1139, MATCH($B$2, resultados!$A$1:$ZZ$1, 0))</f>
        <v/>
      </c>
      <c r="C1145">
        <f>INDEX(resultados!$A$2:$ZZ$1389, 1139, MATCH($B$3, resultados!$A$1:$ZZ$1, 0))</f>
        <v/>
      </c>
    </row>
    <row r="1146">
      <c r="A1146">
        <f>INDEX(resultados!$A$2:$ZZ$1389, 1140, MATCH($B$1, resultados!$A$1:$ZZ$1, 0))</f>
        <v/>
      </c>
      <c r="B1146">
        <f>INDEX(resultados!$A$2:$ZZ$1389, 1140, MATCH($B$2, resultados!$A$1:$ZZ$1, 0))</f>
        <v/>
      </c>
      <c r="C1146">
        <f>INDEX(resultados!$A$2:$ZZ$1389, 1140, MATCH($B$3, resultados!$A$1:$ZZ$1, 0))</f>
        <v/>
      </c>
    </row>
    <row r="1147">
      <c r="A1147">
        <f>INDEX(resultados!$A$2:$ZZ$1389, 1141, MATCH($B$1, resultados!$A$1:$ZZ$1, 0))</f>
        <v/>
      </c>
      <c r="B1147">
        <f>INDEX(resultados!$A$2:$ZZ$1389, 1141, MATCH($B$2, resultados!$A$1:$ZZ$1, 0))</f>
        <v/>
      </c>
      <c r="C1147">
        <f>INDEX(resultados!$A$2:$ZZ$1389, 1141, MATCH($B$3, resultados!$A$1:$ZZ$1, 0))</f>
        <v/>
      </c>
    </row>
    <row r="1148">
      <c r="A1148">
        <f>INDEX(resultados!$A$2:$ZZ$1389, 1142, MATCH($B$1, resultados!$A$1:$ZZ$1, 0))</f>
        <v/>
      </c>
      <c r="B1148">
        <f>INDEX(resultados!$A$2:$ZZ$1389, 1142, MATCH($B$2, resultados!$A$1:$ZZ$1, 0))</f>
        <v/>
      </c>
      <c r="C1148">
        <f>INDEX(resultados!$A$2:$ZZ$1389, 1142, MATCH($B$3, resultados!$A$1:$ZZ$1, 0))</f>
        <v/>
      </c>
    </row>
    <row r="1149">
      <c r="A1149">
        <f>INDEX(resultados!$A$2:$ZZ$1389, 1143, MATCH($B$1, resultados!$A$1:$ZZ$1, 0))</f>
        <v/>
      </c>
      <c r="B1149">
        <f>INDEX(resultados!$A$2:$ZZ$1389, 1143, MATCH($B$2, resultados!$A$1:$ZZ$1, 0))</f>
        <v/>
      </c>
      <c r="C1149">
        <f>INDEX(resultados!$A$2:$ZZ$1389, 1143, MATCH($B$3, resultados!$A$1:$ZZ$1, 0))</f>
        <v/>
      </c>
    </row>
    <row r="1150">
      <c r="A1150">
        <f>INDEX(resultados!$A$2:$ZZ$1389, 1144, MATCH($B$1, resultados!$A$1:$ZZ$1, 0))</f>
        <v/>
      </c>
      <c r="B1150">
        <f>INDEX(resultados!$A$2:$ZZ$1389, 1144, MATCH($B$2, resultados!$A$1:$ZZ$1, 0))</f>
        <v/>
      </c>
      <c r="C1150">
        <f>INDEX(resultados!$A$2:$ZZ$1389, 1144, MATCH($B$3, resultados!$A$1:$ZZ$1, 0))</f>
        <v/>
      </c>
    </row>
    <row r="1151">
      <c r="A1151">
        <f>INDEX(resultados!$A$2:$ZZ$1389, 1145, MATCH($B$1, resultados!$A$1:$ZZ$1, 0))</f>
        <v/>
      </c>
      <c r="B1151">
        <f>INDEX(resultados!$A$2:$ZZ$1389, 1145, MATCH($B$2, resultados!$A$1:$ZZ$1, 0))</f>
        <v/>
      </c>
      <c r="C1151">
        <f>INDEX(resultados!$A$2:$ZZ$1389, 1145, MATCH($B$3, resultados!$A$1:$ZZ$1, 0))</f>
        <v/>
      </c>
    </row>
    <row r="1152">
      <c r="A1152">
        <f>INDEX(resultados!$A$2:$ZZ$1389, 1146, MATCH($B$1, resultados!$A$1:$ZZ$1, 0))</f>
        <v/>
      </c>
      <c r="B1152">
        <f>INDEX(resultados!$A$2:$ZZ$1389, 1146, MATCH($B$2, resultados!$A$1:$ZZ$1, 0))</f>
        <v/>
      </c>
      <c r="C1152">
        <f>INDEX(resultados!$A$2:$ZZ$1389, 1146, MATCH($B$3, resultados!$A$1:$ZZ$1, 0))</f>
        <v/>
      </c>
    </row>
    <row r="1153">
      <c r="A1153">
        <f>INDEX(resultados!$A$2:$ZZ$1389, 1147, MATCH($B$1, resultados!$A$1:$ZZ$1, 0))</f>
        <v/>
      </c>
      <c r="B1153">
        <f>INDEX(resultados!$A$2:$ZZ$1389, 1147, MATCH($B$2, resultados!$A$1:$ZZ$1, 0))</f>
        <v/>
      </c>
      <c r="C1153">
        <f>INDEX(resultados!$A$2:$ZZ$1389, 1147, MATCH($B$3, resultados!$A$1:$ZZ$1, 0))</f>
        <v/>
      </c>
    </row>
    <row r="1154">
      <c r="A1154">
        <f>INDEX(resultados!$A$2:$ZZ$1389, 1148, MATCH($B$1, resultados!$A$1:$ZZ$1, 0))</f>
        <v/>
      </c>
      <c r="B1154">
        <f>INDEX(resultados!$A$2:$ZZ$1389, 1148, MATCH($B$2, resultados!$A$1:$ZZ$1, 0))</f>
        <v/>
      </c>
      <c r="C1154">
        <f>INDEX(resultados!$A$2:$ZZ$1389, 1148, MATCH($B$3, resultados!$A$1:$ZZ$1, 0))</f>
        <v/>
      </c>
    </row>
    <row r="1155">
      <c r="A1155">
        <f>INDEX(resultados!$A$2:$ZZ$1389, 1149, MATCH($B$1, resultados!$A$1:$ZZ$1, 0))</f>
        <v/>
      </c>
      <c r="B1155">
        <f>INDEX(resultados!$A$2:$ZZ$1389, 1149, MATCH($B$2, resultados!$A$1:$ZZ$1, 0))</f>
        <v/>
      </c>
      <c r="C1155">
        <f>INDEX(resultados!$A$2:$ZZ$1389, 1149, MATCH($B$3, resultados!$A$1:$ZZ$1, 0))</f>
        <v/>
      </c>
    </row>
    <row r="1156">
      <c r="A1156">
        <f>INDEX(resultados!$A$2:$ZZ$1389, 1150, MATCH($B$1, resultados!$A$1:$ZZ$1, 0))</f>
        <v/>
      </c>
      <c r="B1156">
        <f>INDEX(resultados!$A$2:$ZZ$1389, 1150, MATCH($B$2, resultados!$A$1:$ZZ$1, 0))</f>
        <v/>
      </c>
      <c r="C1156">
        <f>INDEX(resultados!$A$2:$ZZ$1389, 1150, MATCH($B$3, resultados!$A$1:$ZZ$1, 0))</f>
        <v/>
      </c>
    </row>
    <row r="1157">
      <c r="A1157">
        <f>INDEX(resultados!$A$2:$ZZ$1389, 1151, MATCH($B$1, resultados!$A$1:$ZZ$1, 0))</f>
        <v/>
      </c>
      <c r="B1157">
        <f>INDEX(resultados!$A$2:$ZZ$1389, 1151, MATCH($B$2, resultados!$A$1:$ZZ$1, 0))</f>
        <v/>
      </c>
      <c r="C1157">
        <f>INDEX(resultados!$A$2:$ZZ$1389, 1151, MATCH($B$3, resultados!$A$1:$ZZ$1, 0))</f>
        <v/>
      </c>
    </row>
    <row r="1158">
      <c r="A1158">
        <f>INDEX(resultados!$A$2:$ZZ$1389, 1152, MATCH($B$1, resultados!$A$1:$ZZ$1, 0))</f>
        <v/>
      </c>
      <c r="B1158">
        <f>INDEX(resultados!$A$2:$ZZ$1389, 1152, MATCH($B$2, resultados!$A$1:$ZZ$1, 0))</f>
        <v/>
      </c>
      <c r="C1158">
        <f>INDEX(resultados!$A$2:$ZZ$1389, 1152, MATCH($B$3, resultados!$A$1:$ZZ$1, 0))</f>
        <v/>
      </c>
    </row>
    <row r="1159">
      <c r="A1159">
        <f>INDEX(resultados!$A$2:$ZZ$1389, 1153, MATCH($B$1, resultados!$A$1:$ZZ$1, 0))</f>
        <v/>
      </c>
      <c r="B1159">
        <f>INDEX(resultados!$A$2:$ZZ$1389, 1153, MATCH($B$2, resultados!$A$1:$ZZ$1, 0))</f>
        <v/>
      </c>
      <c r="C1159">
        <f>INDEX(resultados!$A$2:$ZZ$1389, 1153, MATCH($B$3, resultados!$A$1:$ZZ$1, 0))</f>
        <v/>
      </c>
    </row>
    <row r="1160">
      <c r="A1160">
        <f>INDEX(resultados!$A$2:$ZZ$1389, 1154, MATCH($B$1, resultados!$A$1:$ZZ$1, 0))</f>
        <v/>
      </c>
      <c r="B1160">
        <f>INDEX(resultados!$A$2:$ZZ$1389, 1154, MATCH($B$2, resultados!$A$1:$ZZ$1, 0))</f>
        <v/>
      </c>
      <c r="C1160">
        <f>INDEX(resultados!$A$2:$ZZ$1389, 1154, MATCH($B$3, resultados!$A$1:$ZZ$1, 0))</f>
        <v/>
      </c>
    </row>
    <row r="1161">
      <c r="A1161">
        <f>INDEX(resultados!$A$2:$ZZ$1389, 1155, MATCH($B$1, resultados!$A$1:$ZZ$1, 0))</f>
        <v/>
      </c>
      <c r="B1161">
        <f>INDEX(resultados!$A$2:$ZZ$1389, 1155, MATCH($B$2, resultados!$A$1:$ZZ$1, 0))</f>
        <v/>
      </c>
      <c r="C1161">
        <f>INDEX(resultados!$A$2:$ZZ$1389, 1155, MATCH($B$3, resultados!$A$1:$ZZ$1, 0))</f>
        <v/>
      </c>
    </row>
    <row r="1162">
      <c r="A1162">
        <f>INDEX(resultados!$A$2:$ZZ$1389, 1156, MATCH($B$1, resultados!$A$1:$ZZ$1, 0))</f>
        <v/>
      </c>
      <c r="B1162">
        <f>INDEX(resultados!$A$2:$ZZ$1389, 1156, MATCH($B$2, resultados!$A$1:$ZZ$1, 0))</f>
        <v/>
      </c>
      <c r="C1162">
        <f>INDEX(resultados!$A$2:$ZZ$1389, 1156, MATCH($B$3, resultados!$A$1:$ZZ$1, 0))</f>
        <v/>
      </c>
    </row>
    <row r="1163">
      <c r="A1163">
        <f>INDEX(resultados!$A$2:$ZZ$1389, 1157, MATCH($B$1, resultados!$A$1:$ZZ$1, 0))</f>
        <v/>
      </c>
      <c r="B1163">
        <f>INDEX(resultados!$A$2:$ZZ$1389, 1157, MATCH($B$2, resultados!$A$1:$ZZ$1, 0))</f>
        <v/>
      </c>
      <c r="C1163">
        <f>INDEX(resultados!$A$2:$ZZ$1389, 1157, MATCH($B$3, resultados!$A$1:$ZZ$1, 0))</f>
        <v/>
      </c>
    </row>
    <row r="1164">
      <c r="A1164">
        <f>INDEX(resultados!$A$2:$ZZ$1389, 1158, MATCH($B$1, resultados!$A$1:$ZZ$1, 0))</f>
        <v/>
      </c>
      <c r="B1164">
        <f>INDEX(resultados!$A$2:$ZZ$1389, 1158, MATCH($B$2, resultados!$A$1:$ZZ$1, 0))</f>
        <v/>
      </c>
      <c r="C1164">
        <f>INDEX(resultados!$A$2:$ZZ$1389, 1158, MATCH($B$3, resultados!$A$1:$ZZ$1, 0))</f>
        <v/>
      </c>
    </row>
    <row r="1165">
      <c r="A1165">
        <f>INDEX(resultados!$A$2:$ZZ$1389, 1159, MATCH($B$1, resultados!$A$1:$ZZ$1, 0))</f>
        <v/>
      </c>
      <c r="B1165">
        <f>INDEX(resultados!$A$2:$ZZ$1389, 1159, MATCH($B$2, resultados!$A$1:$ZZ$1, 0))</f>
        <v/>
      </c>
      <c r="C1165">
        <f>INDEX(resultados!$A$2:$ZZ$1389, 1159, MATCH($B$3, resultados!$A$1:$ZZ$1, 0))</f>
        <v/>
      </c>
    </row>
    <row r="1166">
      <c r="A1166">
        <f>INDEX(resultados!$A$2:$ZZ$1389, 1160, MATCH($B$1, resultados!$A$1:$ZZ$1, 0))</f>
        <v/>
      </c>
      <c r="B1166">
        <f>INDEX(resultados!$A$2:$ZZ$1389, 1160, MATCH($B$2, resultados!$A$1:$ZZ$1, 0))</f>
        <v/>
      </c>
      <c r="C1166">
        <f>INDEX(resultados!$A$2:$ZZ$1389, 1160, MATCH($B$3, resultados!$A$1:$ZZ$1, 0))</f>
        <v/>
      </c>
    </row>
    <row r="1167">
      <c r="A1167">
        <f>INDEX(resultados!$A$2:$ZZ$1389, 1161, MATCH($B$1, resultados!$A$1:$ZZ$1, 0))</f>
        <v/>
      </c>
      <c r="B1167">
        <f>INDEX(resultados!$A$2:$ZZ$1389, 1161, MATCH($B$2, resultados!$A$1:$ZZ$1, 0))</f>
        <v/>
      </c>
      <c r="C1167">
        <f>INDEX(resultados!$A$2:$ZZ$1389, 1161, MATCH($B$3, resultados!$A$1:$ZZ$1, 0))</f>
        <v/>
      </c>
    </row>
    <row r="1168">
      <c r="A1168">
        <f>INDEX(resultados!$A$2:$ZZ$1389, 1162, MATCH($B$1, resultados!$A$1:$ZZ$1, 0))</f>
        <v/>
      </c>
      <c r="B1168">
        <f>INDEX(resultados!$A$2:$ZZ$1389, 1162, MATCH($B$2, resultados!$A$1:$ZZ$1, 0))</f>
        <v/>
      </c>
      <c r="C1168">
        <f>INDEX(resultados!$A$2:$ZZ$1389, 1162, MATCH($B$3, resultados!$A$1:$ZZ$1, 0))</f>
        <v/>
      </c>
    </row>
    <row r="1169">
      <c r="A1169">
        <f>INDEX(resultados!$A$2:$ZZ$1389, 1163, MATCH($B$1, resultados!$A$1:$ZZ$1, 0))</f>
        <v/>
      </c>
      <c r="B1169">
        <f>INDEX(resultados!$A$2:$ZZ$1389, 1163, MATCH($B$2, resultados!$A$1:$ZZ$1, 0))</f>
        <v/>
      </c>
      <c r="C1169">
        <f>INDEX(resultados!$A$2:$ZZ$1389, 1163, MATCH($B$3, resultados!$A$1:$ZZ$1, 0))</f>
        <v/>
      </c>
    </row>
    <row r="1170">
      <c r="A1170">
        <f>INDEX(resultados!$A$2:$ZZ$1389, 1164, MATCH($B$1, resultados!$A$1:$ZZ$1, 0))</f>
        <v/>
      </c>
      <c r="B1170">
        <f>INDEX(resultados!$A$2:$ZZ$1389, 1164, MATCH($B$2, resultados!$A$1:$ZZ$1, 0))</f>
        <v/>
      </c>
      <c r="C1170">
        <f>INDEX(resultados!$A$2:$ZZ$1389, 1164, MATCH($B$3, resultados!$A$1:$ZZ$1, 0))</f>
        <v/>
      </c>
    </row>
    <row r="1171">
      <c r="A1171">
        <f>INDEX(resultados!$A$2:$ZZ$1389, 1165, MATCH($B$1, resultados!$A$1:$ZZ$1, 0))</f>
        <v/>
      </c>
      <c r="B1171">
        <f>INDEX(resultados!$A$2:$ZZ$1389, 1165, MATCH($B$2, resultados!$A$1:$ZZ$1, 0))</f>
        <v/>
      </c>
      <c r="C1171">
        <f>INDEX(resultados!$A$2:$ZZ$1389, 1165, MATCH($B$3, resultados!$A$1:$ZZ$1, 0))</f>
        <v/>
      </c>
    </row>
    <row r="1172">
      <c r="A1172">
        <f>INDEX(resultados!$A$2:$ZZ$1389, 1166, MATCH($B$1, resultados!$A$1:$ZZ$1, 0))</f>
        <v/>
      </c>
      <c r="B1172">
        <f>INDEX(resultados!$A$2:$ZZ$1389, 1166, MATCH($B$2, resultados!$A$1:$ZZ$1, 0))</f>
        <v/>
      </c>
      <c r="C1172">
        <f>INDEX(resultados!$A$2:$ZZ$1389, 1166, MATCH($B$3, resultados!$A$1:$ZZ$1, 0))</f>
        <v/>
      </c>
    </row>
    <row r="1173">
      <c r="A1173">
        <f>INDEX(resultados!$A$2:$ZZ$1389, 1167, MATCH($B$1, resultados!$A$1:$ZZ$1, 0))</f>
        <v/>
      </c>
      <c r="B1173">
        <f>INDEX(resultados!$A$2:$ZZ$1389, 1167, MATCH($B$2, resultados!$A$1:$ZZ$1, 0))</f>
        <v/>
      </c>
      <c r="C1173">
        <f>INDEX(resultados!$A$2:$ZZ$1389, 1167, MATCH($B$3, resultados!$A$1:$ZZ$1, 0))</f>
        <v/>
      </c>
    </row>
    <row r="1174">
      <c r="A1174">
        <f>INDEX(resultados!$A$2:$ZZ$1389, 1168, MATCH($B$1, resultados!$A$1:$ZZ$1, 0))</f>
        <v/>
      </c>
      <c r="B1174">
        <f>INDEX(resultados!$A$2:$ZZ$1389, 1168, MATCH($B$2, resultados!$A$1:$ZZ$1, 0))</f>
        <v/>
      </c>
      <c r="C1174">
        <f>INDEX(resultados!$A$2:$ZZ$1389, 1168, MATCH($B$3, resultados!$A$1:$ZZ$1, 0))</f>
        <v/>
      </c>
    </row>
    <row r="1175">
      <c r="A1175">
        <f>INDEX(resultados!$A$2:$ZZ$1389, 1169, MATCH($B$1, resultados!$A$1:$ZZ$1, 0))</f>
        <v/>
      </c>
      <c r="B1175">
        <f>INDEX(resultados!$A$2:$ZZ$1389, 1169, MATCH($B$2, resultados!$A$1:$ZZ$1, 0))</f>
        <v/>
      </c>
      <c r="C1175">
        <f>INDEX(resultados!$A$2:$ZZ$1389, 1169, MATCH($B$3, resultados!$A$1:$ZZ$1, 0))</f>
        <v/>
      </c>
    </row>
    <row r="1176">
      <c r="A1176">
        <f>INDEX(resultados!$A$2:$ZZ$1389, 1170, MATCH($B$1, resultados!$A$1:$ZZ$1, 0))</f>
        <v/>
      </c>
      <c r="B1176">
        <f>INDEX(resultados!$A$2:$ZZ$1389, 1170, MATCH($B$2, resultados!$A$1:$ZZ$1, 0))</f>
        <v/>
      </c>
      <c r="C1176">
        <f>INDEX(resultados!$A$2:$ZZ$1389, 1170, MATCH($B$3, resultados!$A$1:$ZZ$1, 0))</f>
        <v/>
      </c>
    </row>
    <row r="1177">
      <c r="A1177">
        <f>INDEX(resultados!$A$2:$ZZ$1389, 1171, MATCH($B$1, resultados!$A$1:$ZZ$1, 0))</f>
        <v/>
      </c>
      <c r="B1177">
        <f>INDEX(resultados!$A$2:$ZZ$1389, 1171, MATCH($B$2, resultados!$A$1:$ZZ$1, 0))</f>
        <v/>
      </c>
      <c r="C1177">
        <f>INDEX(resultados!$A$2:$ZZ$1389, 1171, MATCH($B$3, resultados!$A$1:$ZZ$1, 0))</f>
        <v/>
      </c>
    </row>
    <row r="1178">
      <c r="A1178">
        <f>INDEX(resultados!$A$2:$ZZ$1389, 1172, MATCH($B$1, resultados!$A$1:$ZZ$1, 0))</f>
        <v/>
      </c>
      <c r="B1178">
        <f>INDEX(resultados!$A$2:$ZZ$1389, 1172, MATCH($B$2, resultados!$A$1:$ZZ$1, 0))</f>
        <v/>
      </c>
      <c r="C1178">
        <f>INDEX(resultados!$A$2:$ZZ$1389, 1172, MATCH($B$3, resultados!$A$1:$ZZ$1, 0))</f>
        <v/>
      </c>
    </row>
    <row r="1179">
      <c r="A1179">
        <f>INDEX(resultados!$A$2:$ZZ$1389, 1173, MATCH($B$1, resultados!$A$1:$ZZ$1, 0))</f>
        <v/>
      </c>
      <c r="B1179">
        <f>INDEX(resultados!$A$2:$ZZ$1389, 1173, MATCH($B$2, resultados!$A$1:$ZZ$1, 0))</f>
        <v/>
      </c>
      <c r="C1179">
        <f>INDEX(resultados!$A$2:$ZZ$1389, 1173, MATCH($B$3, resultados!$A$1:$ZZ$1, 0))</f>
        <v/>
      </c>
    </row>
    <row r="1180">
      <c r="A1180">
        <f>INDEX(resultados!$A$2:$ZZ$1389, 1174, MATCH($B$1, resultados!$A$1:$ZZ$1, 0))</f>
        <v/>
      </c>
      <c r="B1180">
        <f>INDEX(resultados!$A$2:$ZZ$1389, 1174, MATCH($B$2, resultados!$A$1:$ZZ$1, 0))</f>
        <v/>
      </c>
      <c r="C1180">
        <f>INDEX(resultados!$A$2:$ZZ$1389, 1174, MATCH($B$3, resultados!$A$1:$ZZ$1, 0))</f>
        <v/>
      </c>
    </row>
    <row r="1181">
      <c r="A1181">
        <f>INDEX(resultados!$A$2:$ZZ$1389, 1175, MATCH($B$1, resultados!$A$1:$ZZ$1, 0))</f>
        <v/>
      </c>
      <c r="B1181">
        <f>INDEX(resultados!$A$2:$ZZ$1389, 1175, MATCH($B$2, resultados!$A$1:$ZZ$1, 0))</f>
        <v/>
      </c>
      <c r="C1181">
        <f>INDEX(resultados!$A$2:$ZZ$1389, 1175, MATCH($B$3, resultados!$A$1:$ZZ$1, 0))</f>
        <v/>
      </c>
    </row>
    <row r="1182">
      <c r="A1182">
        <f>INDEX(resultados!$A$2:$ZZ$1389, 1176, MATCH($B$1, resultados!$A$1:$ZZ$1, 0))</f>
        <v/>
      </c>
      <c r="B1182">
        <f>INDEX(resultados!$A$2:$ZZ$1389, 1176, MATCH($B$2, resultados!$A$1:$ZZ$1, 0))</f>
        <v/>
      </c>
      <c r="C1182">
        <f>INDEX(resultados!$A$2:$ZZ$1389, 1176, MATCH($B$3, resultados!$A$1:$ZZ$1, 0))</f>
        <v/>
      </c>
    </row>
    <row r="1183">
      <c r="A1183">
        <f>INDEX(resultados!$A$2:$ZZ$1389, 1177, MATCH($B$1, resultados!$A$1:$ZZ$1, 0))</f>
        <v/>
      </c>
      <c r="B1183">
        <f>INDEX(resultados!$A$2:$ZZ$1389, 1177, MATCH($B$2, resultados!$A$1:$ZZ$1, 0))</f>
        <v/>
      </c>
      <c r="C1183">
        <f>INDEX(resultados!$A$2:$ZZ$1389, 1177, MATCH($B$3, resultados!$A$1:$ZZ$1, 0))</f>
        <v/>
      </c>
    </row>
    <row r="1184">
      <c r="A1184">
        <f>INDEX(resultados!$A$2:$ZZ$1389, 1178, MATCH($B$1, resultados!$A$1:$ZZ$1, 0))</f>
        <v/>
      </c>
      <c r="B1184">
        <f>INDEX(resultados!$A$2:$ZZ$1389, 1178, MATCH($B$2, resultados!$A$1:$ZZ$1, 0))</f>
        <v/>
      </c>
      <c r="C1184">
        <f>INDEX(resultados!$A$2:$ZZ$1389, 1178, MATCH($B$3, resultados!$A$1:$ZZ$1, 0))</f>
        <v/>
      </c>
    </row>
    <row r="1185">
      <c r="A1185">
        <f>INDEX(resultados!$A$2:$ZZ$1389, 1179, MATCH($B$1, resultados!$A$1:$ZZ$1, 0))</f>
        <v/>
      </c>
      <c r="B1185">
        <f>INDEX(resultados!$A$2:$ZZ$1389, 1179, MATCH($B$2, resultados!$A$1:$ZZ$1, 0))</f>
        <v/>
      </c>
      <c r="C1185">
        <f>INDEX(resultados!$A$2:$ZZ$1389, 1179, MATCH($B$3, resultados!$A$1:$ZZ$1, 0))</f>
        <v/>
      </c>
    </row>
    <row r="1186">
      <c r="A1186">
        <f>INDEX(resultados!$A$2:$ZZ$1389, 1180, MATCH($B$1, resultados!$A$1:$ZZ$1, 0))</f>
        <v/>
      </c>
      <c r="B1186">
        <f>INDEX(resultados!$A$2:$ZZ$1389, 1180, MATCH($B$2, resultados!$A$1:$ZZ$1, 0))</f>
        <v/>
      </c>
      <c r="C1186">
        <f>INDEX(resultados!$A$2:$ZZ$1389, 1180, MATCH($B$3, resultados!$A$1:$ZZ$1, 0))</f>
        <v/>
      </c>
    </row>
    <row r="1187">
      <c r="A1187">
        <f>INDEX(resultados!$A$2:$ZZ$1389, 1181, MATCH($B$1, resultados!$A$1:$ZZ$1, 0))</f>
        <v/>
      </c>
      <c r="B1187">
        <f>INDEX(resultados!$A$2:$ZZ$1389, 1181, MATCH($B$2, resultados!$A$1:$ZZ$1, 0))</f>
        <v/>
      </c>
      <c r="C1187">
        <f>INDEX(resultados!$A$2:$ZZ$1389, 1181, MATCH($B$3, resultados!$A$1:$ZZ$1, 0))</f>
        <v/>
      </c>
    </row>
    <row r="1188">
      <c r="A1188">
        <f>INDEX(resultados!$A$2:$ZZ$1389, 1182, MATCH($B$1, resultados!$A$1:$ZZ$1, 0))</f>
        <v/>
      </c>
      <c r="B1188">
        <f>INDEX(resultados!$A$2:$ZZ$1389, 1182, MATCH($B$2, resultados!$A$1:$ZZ$1, 0))</f>
        <v/>
      </c>
      <c r="C1188">
        <f>INDEX(resultados!$A$2:$ZZ$1389, 1182, MATCH($B$3, resultados!$A$1:$ZZ$1, 0))</f>
        <v/>
      </c>
    </row>
    <row r="1189">
      <c r="A1189">
        <f>INDEX(resultados!$A$2:$ZZ$1389, 1183, MATCH($B$1, resultados!$A$1:$ZZ$1, 0))</f>
        <v/>
      </c>
      <c r="B1189">
        <f>INDEX(resultados!$A$2:$ZZ$1389, 1183, MATCH($B$2, resultados!$A$1:$ZZ$1, 0))</f>
        <v/>
      </c>
      <c r="C1189">
        <f>INDEX(resultados!$A$2:$ZZ$1389, 1183, MATCH($B$3, resultados!$A$1:$ZZ$1, 0))</f>
        <v/>
      </c>
    </row>
    <row r="1190">
      <c r="A1190">
        <f>INDEX(resultados!$A$2:$ZZ$1389, 1184, MATCH($B$1, resultados!$A$1:$ZZ$1, 0))</f>
        <v/>
      </c>
      <c r="B1190">
        <f>INDEX(resultados!$A$2:$ZZ$1389, 1184, MATCH($B$2, resultados!$A$1:$ZZ$1, 0))</f>
        <v/>
      </c>
      <c r="C1190">
        <f>INDEX(resultados!$A$2:$ZZ$1389, 1184, MATCH($B$3, resultados!$A$1:$ZZ$1, 0))</f>
        <v/>
      </c>
    </row>
    <row r="1191">
      <c r="A1191">
        <f>INDEX(resultados!$A$2:$ZZ$1389, 1185, MATCH($B$1, resultados!$A$1:$ZZ$1, 0))</f>
        <v/>
      </c>
      <c r="B1191">
        <f>INDEX(resultados!$A$2:$ZZ$1389, 1185, MATCH($B$2, resultados!$A$1:$ZZ$1, 0))</f>
        <v/>
      </c>
      <c r="C1191">
        <f>INDEX(resultados!$A$2:$ZZ$1389, 1185, MATCH($B$3, resultados!$A$1:$ZZ$1, 0))</f>
        <v/>
      </c>
    </row>
    <row r="1192">
      <c r="A1192">
        <f>INDEX(resultados!$A$2:$ZZ$1389, 1186, MATCH($B$1, resultados!$A$1:$ZZ$1, 0))</f>
        <v/>
      </c>
      <c r="B1192">
        <f>INDEX(resultados!$A$2:$ZZ$1389, 1186, MATCH($B$2, resultados!$A$1:$ZZ$1, 0))</f>
        <v/>
      </c>
      <c r="C1192">
        <f>INDEX(resultados!$A$2:$ZZ$1389, 1186, MATCH($B$3, resultados!$A$1:$ZZ$1, 0))</f>
        <v/>
      </c>
    </row>
    <row r="1193">
      <c r="A1193">
        <f>INDEX(resultados!$A$2:$ZZ$1389, 1187, MATCH($B$1, resultados!$A$1:$ZZ$1, 0))</f>
        <v/>
      </c>
      <c r="B1193">
        <f>INDEX(resultados!$A$2:$ZZ$1389, 1187, MATCH($B$2, resultados!$A$1:$ZZ$1, 0))</f>
        <v/>
      </c>
      <c r="C1193">
        <f>INDEX(resultados!$A$2:$ZZ$1389, 1187, MATCH($B$3, resultados!$A$1:$ZZ$1, 0))</f>
        <v/>
      </c>
    </row>
    <row r="1194">
      <c r="A1194">
        <f>INDEX(resultados!$A$2:$ZZ$1389, 1188, MATCH($B$1, resultados!$A$1:$ZZ$1, 0))</f>
        <v/>
      </c>
      <c r="B1194">
        <f>INDEX(resultados!$A$2:$ZZ$1389, 1188, MATCH($B$2, resultados!$A$1:$ZZ$1, 0))</f>
        <v/>
      </c>
      <c r="C1194">
        <f>INDEX(resultados!$A$2:$ZZ$1389, 1188, MATCH($B$3, resultados!$A$1:$ZZ$1, 0))</f>
        <v/>
      </c>
    </row>
    <row r="1195">
      <c r="A1195">
        <f>INDEX(resultados!$A$2:$ZZ$1389, 1189, MATCH($B$1, resultados!$A$1:$ZZ$1, 0))</f>
        <v/>
      </c>
      <c r="B1195">
        <f>INDEX(resultados!$A$2:$ZZ$1389, 1189, MATCH($B$2, resultados!$A$1:$ZZ$1, 0))</f>
        <v/>
      </c>
      <c r="C1195">
        <f>INDEX(resultados!$A$2:$ZZ$1389, 1189, MATCH($B$3, resultados!$A$1:$ZZ$1, 0))</f>
        <v/>
      </c>
    </row>
    <row r="1196">
      <c r="A1196">
        <f>INDEX(resultados!$A$2:$ZZ$1389, 1190, MATCH($B$1, resultados!$A$1:$ZZ$1, 0))</f>
        <v/>
      </c>
      <c r="B1196">
        <f>INDEX(resultados!$A$2:$ZZ$1389, 1190, MATCH($B$2, resultados!$A$1:$ZZ$1, 0))</f>
        <v/>
      </c>
      <c r="C1196">
        <f>INDEX(resultados!$A$2:$ZZ$1389, 1190, MATCH($B$3, resultados!$A$1:$ZZ$1, 0))</f>
        <v/>
      </c>
    </row>
    <row r="1197">
      <c r="A1197">
        <f>INDEX(resultados!$A$2:$ZZ$1389, 1191, MATCH($B$1, resultados!$A$1:$ZZ$1, 0))</f>
        <v/>
      </c>
      <c r="B1197">
        <f>INDEX(resultados!$A$2:$ZZ$1389, 1191, MATCH($B$2, resultados!$A$1:$ZZ$1, 0))</f>
        <v/>
      </c>
      <c r="C1197">
        <f>INDEX(resultados!$A$2:$ZZ$1389, 1191, MATCH($B$3, resultados!$A$1:$ZZ$1, 0))</f>
        <v/>
      </c>
    </row>
    <row r="1198">
      <c r="A1198">
        <f>INDEX(resultados!$A$2:$ZZ$1389, 1192, MATCH($B$1, resultados!$A$1:$ZZ$1, 0))</f>
        <v/>
      </c>
      <c r="B1198">
        <f>INDEX(resultados!$A$2:$ZZ$1389, 1192, MATCH($B$2, resultados!$A$1:$ZZ$1, 0))</f>
        <v/>
      </c>
      <c r="C1198">
        <f>INDEX(resultados!$A$2:$ZZ$1389, 1192, MATCH($B$3, resultados!$A$1:$ZZ$1, 0))</f>
        <v/>
      </c>
    </row>
    <row r="1199">
      <c r="A1199">
        <f>INDEX(resultados!$A$2:$ZZ$1389, 1193, MATCH($B$1, resultados!$A$1:$ZZ$1, 0))</f>
        <v/>
      </c>
      <c r="B1199">
        <f>INDEX(resultados!$A$2:$ZZ$1389, 1193, MATCH($B$2, resultados!$A$1:$ZZ$1, 0))</f>
        <v/>
      </c>
      <c r="C1199">
        <f>INDEX(resultados!$A$2:$ZZ$1389, 1193, MATCH($B$3, resultados!$A$1:$ZZ$1, 0))</f>
        <v/>
      </c>
    </row>
    <row r="1200">
      <c r="A1200">
        <f>INDEX(resultados!$A$2:$ZZ$1389, 1194, MATCH($B$1, resultados!$A$1:$ZZ$1, 0))</f>
        <v/>
      </c>
      <c r="B1200">
        <f>INDEX(resultados!$A$2:$ZZ$1389, 1194, MATCH($B$2, resultados!$A$1:$ZZ$1, 0))</f>
        <v/>
      </c>
      <c r="C1200">
        <f>INDEX(resultados!$A$2:$ZZ$1389, 1194, MATCH($B$3, resultados!$A$1:$ZZ$1, 0))</f>
        <v/>
      </c>
    </row>
    <row r="1201">
      <c r="A1201">
        <f>INDEX(resultados!$A$2:$ZZ$1389, 1195, MATCH($B$1, resultados!$A$1:$ZZ$1, 0))</f>
        <v/>
      </c>
      <c r="B1201">
        <f>INDEX(resultados!$A$2:$ZZ$1389, 1195, MATCH($B$2, resultados!$A$1:$ZZ$1, 0))</f>
        <v/>
      </c>
      <c r="C1201">
        <f>INDEX(resultados!$A$2:$ZZ$1389, 1195, MATCH($B$3, resultados!$A$1:$ZZ$1, 0))</f>
        <v/>
      </c>
    </row>
    <row r="1202">
      <c r="A1202">
        <f>INDEX(resultados!$A$2:$ZZ$1389, 1196, MATCH($B$1, resultados!$A$1:$ZZ$1, 0))</f>
        <v/>
      </c>
      <c r="B1202">
        <f>INDEX(resultados!$A$2:$ZZ$1389, 1196, MATCH($B$2, resultados!$A$1:$ZZ$1, 0))</f>
        <v/>
      </c>
      <c r="C1202">
        <f>INDEX(resultados!$A$2:$ZZ$1389, 1196, MATCH($B$3, resultados!$A$1:$ZZ$1, 0))</f>
        <v/>
      </c>
    </row>
    <row r="1203">
      <c r="A1203">
        <f>INDEX(resultados!$A$2:$ZZ$1389, 1197, MATCH($B$1, resultados!$A$1:$ZZ$1, 0))</f>
        <v/>
      </c>
      <c r="B1203">
        <f>INDEX(resultados!$A$2:$ZZ$1389, 1197, MATCH($B$2, resultados!$A$1:$ZZ$1, 0))</f>
        <v/>
      </c>
      <c r="C1203">
        <f>INDEX(resultados!$A$2:$ZZ$1389, 1197, MATCH($B$3, resultados!$A$1:$ZZ$1, 0))</f>
        <v/>
      </c>
    </row>
    <row r="1204">
      <c r="A1204">
        <f>INDEX(resultados!$A$2:$ZZ$1389, 1198, MATCH($B$1, resultados!$A$1:$ZZ$1, 0))</f>
        <v/>
      </c>
      <c r="B1204">
        <f>INDEX(resultados!$A$2:$ZZ$1389, 1198, MATCH($B$2, resultados!$A$1:$ZZ$1, 0))</f>
        <v/>
      </c>
      <c r="C1204">
        <f>INDEX(resultados!$A$2:$ZZ$1389, 1198, MATCH($B$3, resultados!$A$1:$ZZ$1, 0))</f>
        <v/>
      </c>
    </row>
    <row r="1205">
      <c r="A1205">
        <f>INDEX(resultados!$A$2:$ZZ$1389, 1199, MATCH($B$1, resultados!$A$1:$ZZ$1, 0))</f>
        <v/>
      </c>
      <c r="B1205">
        <f>INDEX(resultados!$A$2:$ZZ$1389, 1199, MATCH($B$2, resultados!$A$1:$ZZ$1, 0))</f>
        <v/>
      </c>
      <c r="C1205">
        <f>INDEX(resultados!$A$2:$ZZ$1389, 1199, MATCH($B$3, resultados!$A$1:$ZZ$1, 0))</f>
        <v/>
      </c>
    </row>
    <row r="1206">
      <c r="A1206">
        <f>INDEX(resultados!$A$2:$ZZ$1389, 1200, MATCH($B$1, resultados!$A$1:$ZZ$1, 0))</f>
        <v/>
      </c>
      <c r="B1206">
        <f>INDEX(resultados!$A$2:$ZZ$1389, 1200, MATCH($B$2, resultados!$A$1:$ZZ$1, 0))</f>
        <v/>
      </c>
      <c r="C1206">
        <f>INDEX(resultados!$A$2:$ZZ$1389, 1200, MATCH($B$3, resultados!$A$1:$ZZ$1, 0))</f>
        <v/>
      </c>
    </row>
    <row r="1207">
      <c r="A1207">
        <f>INDEX(resultados!$A$2:$ZZ$1389, 1201, MATCH($B$1, resultados!$A$1:$ZZ$1, 0))</f>
        <v/>
      </c>
      <c r="B1207">
        <f>INDEX(resultados!$A$2:$ZZ$1389, 1201, MATCH($B$2, resultados!$A$1:$ZZ$1, 0))</f>
        <v/>
      </c>
      <c r="C1207">
        <f>INDEX(resultados!$A$2:$ZZ$1389, 1201, MATCH($B$3, resultados!$A$1:$ZZ$1, 0))</f>
        <v/>
      </c>
    </row>
    <row r="1208">
      <c r="A1208">
        <f>INDEX(resultados!$A$2:$ZZ$1389, 1202, MATCH($B$1, resultados!$A$1:$ZZ$1, 0))</f>
        <v/>
      </c>
      <c r="B1208">
        <f>INDEX(resultados!$A$2:$ZZ$1389, 1202, MATCH($B$2, resultados!$A$1:$ZZ$1, 0))</f>
        <v/>
      </c>
      <c r="C1208">
        <f>INDEX(resultados!$A$2:$ZZ$1389, 1202, MATCH($B$3, resultados!$A$1:$ZZ$1, 0))</f>
        <v/>
      </c>
    </row>
    <row r="1209">
      <c r="A1209">
        <f>INDEX(resultados!$A$2:$ZZ$1389, 1203, MATCH($B$1, resultados!$A$1:$ZZ$1, 0))</f>
        <v/>
      </c>
      <c r="B1209">
        <f>INDEX(resultados!$A$2:$ZZ$1389, 1203, MATCH($B$2, resultados!$A$1:$ZZ$1, 0))</f>
        <v/>
      </c>
      <c r="C1209">
        <f>INDEX(resultados!$A$2:$ZZ$1389, 1203, MATCH($B$3, resultados!$A$1:$ZZ$1, 0))</f>
        <v/>
      </c>
    </row>
    <row r="1210">
      <c r="A1210">
        <f>INDEX(resultados!$A$2:$ZZ$1389, 1204, MATCH($B$1, resultados!$A$1:$ZZ$1, 0))</f>
        <v/>
      </c>
      <c r="B1210">
        <f>INDEX(resultados!$A$2:$ZZ$1389, 1204, MATCH($B$2, resultados!$A$1:$ZZ$1, 0))</f>
        <v/>
      </c>
      <c r="C1210">
        <f>INDEX(resultados!$A$2:$ZZ$1389, 1204, MATCH($B$3, resultados!$A$1:$ZZ$1, 0))</f>
        <v/>
      </c>
    </row>
    <row r="1211">
      <c r="A1211">
        <f>INDEX(resultados!$A$2:$ZZ$1389, 1205, MATCH($B$1, resultados!$A$1:$ZZ$1, 0))</f>
        <v/>
      </c>
      <c r="B1211">
        <f>INDEX(resultados!$A$2:$ZZ$1389, 1205, MATCH($B$2, resultados!$A$1:$ZZ$1, 0))</f>
        <v/>
      </c>
      <c r="C1211">
        <f>INDEX(resultados!$A$2:$ZZ$1389, 1205, MATCH($B$3, resultados!$A$1:$ZZ$1, 0))</f>
        <v/>
      </c>
    </row>
    <row r="1212">
      <c r="A1212">
        <f>INDEX(resultados!$A$2:$ZZ$1389, 1206, MATCH($B$1, resultados!$A$1:$ZZ$1, 0))</f>
        <v/>
      </c>
      <c r="B1212">
        <f>INDEX(resultados!$A$2:$ZZ$1389, 1206, MATCH($B$2, resultados!$A$1:$ZZ$1, 0))</f>
        <v/>
      </c>
      <c r="C1212">
        <f>INDEX(resultados!$A$2:$ZZ$1389, 1206, MATCH($B$3, resultados!$A$1:$ZZ$1, 0))</f>
        <v/>
      </c>
    </row>
    <row r="1213">
      <c r="A1213">
        <f>INDEX(resultados!$A$2:$ZZ$1389, 1207, MATCH($B$1, resultados!$A$1:$ZZ$1, 0))</f>
        <v/>
      </c>
      <c r="B1213">
        <f>INDEX(resultados!$A$2:$ZZ$1389, 1207, MATCH($B$2, resultados!$A$1:$ZZ$1, 0))</f>
        <v/>
      </c>
      <c r="C1213">
        <f>INDEX(resultados!$A$2:$ZZ$1389, 1207, MATCH($B$3, resultados!$A$1:$ZZ$1, 0))</f>
        <v/>
      </c>
    </row>
    <row r="1214">
      <c r="A1214">
        <f>INDEX(resultados!$A$2:$ZZ$1389, 1208, MATCH($B$1, resultados!$A$1:$ZZ$1, 0))</f>
        <v/>
      </c>
      <c r="B1214">
        <f>INDEX(resultados!$A$2:$ZZ$1389, 1208, MATCH($B$2, resultados!$A$1:$ZZ$1, 0))</f>
        <v/>
      </c>
      <c r="C1214">
        <f>INDEX(resultados!$A$2:$ZZ$1389, 1208, MATCH($B$3, resultados!$A$1:$ZZ$1, 0))</f>
        <v/>
      </c>
    </row>
    <row r="1215">
      <c r="A1215">
        <f>INDEX(resultados!$A$2:$ZZ$1389, 1209, MATCH($B$1, resultados!$A$1:$ZZ$1, 0))</f>
        <v/>
      </c>
      <c r="B1215">
        <f>INDEX(resultados!$A$2:$ZZ$1389, 1209, MATCH($B$2, resultados!$A$1:$ZZ$1, 0))</f>
        <v/>
      </c>
      <c r="C1215">
        <f>INDEX(resultados!$A$2:$ZZ$1389, 1209, MATCH($B$3, resultados!$A$1:$ZZ$1, 0))</f>
        <v/>
      </c>
    </row>
    <row r="1216">
      <c r="A1216">
        <f>INDEX(resultados!$A$2:$ZZ$1389, 1210, MATCH($B$1, resultados!$A$1:$ZZ$1, 0))</f>
        <v/>
      </c>
      <c r="B1216">
        <f>INDEX(resultados!$A$2:$ZZ$1389, 1210, MATCH($B$2, resultados!$A$1:$ZZ$1, 0))</f>
        <v/>
      </c>
      <c r="C1216">
        <f>INDEX(resultados!$A$2:$ZZ$1389, 1210, MATCH($B$3, resultados!$A$1:$ZZ$1, 0))</f>
        <v/>
      </c>
    </row>
    <row r="1217">
      <c r="A1217">
        <f>INDEX(resultados!$A$2:$ZZ$1389, 1211, MATCH($B$1, resultados!$A$1:$ZZ$1, 0))</f>
        <v/>
      </c>
      <c r="B1217">
        <f>INDEX(resultados!$A$2:$ZZ$1389, 1211, MATCH($B$2, resultados!$A$1:$ZZ$1, 0))</f>
        <v/>
      </c>
      <c r="C1217">
        <f>INDEX(resultados!$A$2:$ZZ$1389, 1211, MATCH($B$3, resultados!$A$1:$ZZ$1, 0))</f>
        <v/>
      </c>
    </row>
    <row r="1218">
      <c r="A1218">
        <f>INDEX(resultados!$A$2:$ZZ$1389, 1212, MATCH($B$1, resultados!$A$1:$ZZ$1, 0))</f>
        <v/>
      </c>
      <c r="B1218">
        <f>INDEX(resultados!$A$2:$ZZ$1389, 1212, MATCH($B$2, resultados!$A$1:$ZZ$1, 0))</f>
        <v/>
      </c>
      <c r="C1218">
        <f>INDEX(resultados!$A$2:$ZZ$1389, 1212, MATCH($B$3, resultados!$A$1:$ZZ$1, 0))</f>
        <v/>
      </c>
    </row>
    <row r="1219">
      <c r="A1219">
        <f>INDEX(resultados!$A$2:$ZZ$1389, 1213, MATCH($B$1, resultados!$A$1:$ZZ$1, 0))</f>
        <v/>
      </c>
      <c r="B1219">
        <f>INDEX(resultados!$A$2:$ZZ$1389, 1213, MATCH($B$2, resultados!$A$1:$ZZ$1, 0))</f>
        <v/>
      </c>
      <c r="C1219">
        <f>INDEX(resultados!$A$2:$ZZ$1389, 1213, MATCH($B$3, resultados!$A$1:$ZZ$1, 0))</f>
        <v/>
      </c>
    </row>
    <row r="1220">
      <c r="A1220">
        <f>INDEX(resultados!$A$2:$ZZ$1389, 1214, MATCH($B$1, resultados!$A$1:$ZZ$1, 0))</f>
        <v/>
      </c>
      <c r="B1220">
        <f>INDEX(resultados!$A$2:$ZZ$1389, 1214, MATCH($B$2, resultados!$A$1:$ZZ$1, 0))</f>
        <v/>
      </c>
      <c r="C1220">
        <f>INDEX(resultados!$A$2:$ZZ$1389, 1214, MATCH($B$3, resultados!$A$1:$ZZ$1, 0))</f>
        <v/>
      </c>
    </row>
    <row r="1221">
      <c r="A1221">
        <f>INDEX(resultados!$A$2:$ZZ$1389, 1215, MATCH($B$1, resultados!$A$1:$ZZ$1, 0))</f>
        <v/>
      </c>
      <c r="B1221">
        <f>INDEX(resultados!$A$2:$ZZ$1389, 1215, MATCH($B$2, resultados!$A$1:$ZZ$1, 0))</f>
        <v/>
      </c>
      <c r="C1221">
        <f>INDEX(resultados!$A$2:$ZZ$1389, 1215, MATCH($B$3, resultados!$A$1:$ZZ$1, 0))</f>
        <v/>
      </c>
    </row>
    <row r="1222">
      <c r="A1222">
        <f>INDEX(resultados!$A$2:$ZZ$1389, 1216, MATCH($B$1, resultados!$A$1:$ZZ$1, 0))</f>
        <v/>
      </c>
      <c r="B1222">
        <f>INDEX(resultados!$A$2:$ZZ$1389, 1216, MATCH($B$2, resultados!$A$1:$ZZ$1, 0))</f>
        <v/>
      </c>
      <c r="C1222">
        <f>INDEX(resultados!$A$2:$ZZ$1389, 1216, MATCH($B$3, resultados!$A$1:$ZZ$1, 0))</f>
        <v/>
      </c>
    </row>
    <row r="1223">
      <c r="A1223">
        <f>INDEX(resultados!$A$2:$ZZ$1389, 1217, MATCH($B$1, resultados!$A$1:$ZZ$1, 0))</f>
        <v/>
      </c>
      <c r="B1223">
        <f>INDEX(resultados!$A$2:$ZZ$1389, 1217, MATCH($B$2, resultados!$A$1:$ZZ$1, 0))</f>
        <v/>
      </c>
      <c r="C1223">
        <f>INDEX(resultados!$A$2:$ZZ$1389, 1217, MATCH($B$3, resultados!$A$1:$ZZ$1, 0))</f>
        <v/>
      </c>
    </row>
    <row r="1224">
      <c r="A1224">
        <f>INDEX(resultados!$A$2:$ZZ$1389, 1218, MATCH($B$1, resultados!$A$1:$ZZ$1, 0))</f>
        <v/>
      </c>
      <c r="B1224">
        <f>INDEX(resultados!$A$2:$ZZ$1389, 1218, MATCH($B$2, resultados!$A$1:$ZZ$1, 0))</f>
        <v/>
      </c>
      <c r="C1224">
        <f>INDEX(resultados!$A$2:$ZZ$1389, 1218, MATCH($B$3, resultados!$A$1:$ZZ$1, 0))</f>
        <v/>
      </c>
    </row>
    <row r="1225">
      <c r="A1225">
        <f>INDEX(resultados!$A$2:$ZZ$1389, 1219, MATCH($B$1, resultados!$A$1:$ZZ$1, 0))</f>
        <v/>
      </c>
      <c r="B1225">
        <f>INDEX(resultados!$A$2:$ZZ$1389, 1219, MATCH($B$2, resultados!$A$1:$ZZ$1, 0))</f>
        <v/>
      </c>
      <c r="C1225">
        <f>INDEX(resultados!$A$2:$ZZ$1389, 1219, MATCH($B$3, resultados!$A$1:$ZZ$1, 0))</f>
        <v/>
      </c>
    </row>
    <row r="1226">
      <c r="A1226">
        <f>INDEX(resultados!$A$2:$ZZ$1389, 1220, MATCH($B$1, resultados!$A$1:$ZZ$1, 0))</f>
        <v/>
      </c>
      <c r="B1226">
        <f>INDEX(resultados!$A$2:$ZZ$1389, 1220, MATCH($B$2, resultados!$A$1:$ZZ$1, 0))</f>
        <v/>
      </c>
      <c r="C1226">
        <f>INDEX(resultados!$A$2:$ZZ$1389, 1220, MATCH($B$3, resultados!$A$1:$ZZ$1, 0))</f>
        <v/>
      </c>
    </row>
    <row r="1227">
      <c r="A1227">
        <f>INDEX(resultados!$A$2:$ZZ$1389, 1221, MATCH($B$1, resultados!$A$1:$ZZ$1, 0))</f>
        <v/>
      </c>
      <c r="B1227">
        <f>INDEX(resultados!$A$2:$ZZ$1389, 1221, MATCH($B$2, resultados!$A$1:$ZZ$1, 0))</f>
        <v/>
      </c>
      <c r="C1227">
        <f>INDEX(resultados!$A$2:$ZZ$1389, 1221, MATCH($B$3, resultados!$A$1:$ZZ$1, 0))</f>
        <v/>
      </c>
    </row>
    <row r="1228">
      <c r="A1228">
        <f>INDEX(resultados!$A$2:$ZZ$1389, 1222, MATCH($B$1, resultados!$A$1:$ZZ$1, 0))</f>
        <v/>
      </c>
      <c r="B1228">
        <f>INDEX(resultados!$A$2:$ZZ$1389, 1222, MATCH($B$2, resultados!$A$1:$ZZ$1, 0))</f>
        <v/>
      </c>
      <c r="C1228">
        <f>INDEX(resultados!$A$2:$ZZ$1389, 1222, MATCH($B$3, resultados!$A$1:$ZZ$1, 0))</f>
        <v/>
      </c>
    </row>
    <row r="1229">
      <c r="A1229">
        <f>INDEX(resultados!$A$2:$ZZ$1389, 1223, MATCH($B$1, resultados!$A$1:$ZZ$1, 0))</f>
        <v/>
      </c>
      <c r="B1229">
        <f>INDEX(resultados!$A$2:$ZZ$1389, 1223, MATCH($B$2, resultados!$A$1:$ZZ$1, 0))</f>
        <v/>
      </c>
      <c r="C1229">
        <f>INDEX(resultados!$A$2:$ZZ$1389, 1223, MATCH($B$3, resultados!$A$1:$ZZ$1, 0))</f>
        <v/>
      </c>
    </row>
    <row r="1230">
      <c r="A1230">
        <f>INDEX(resultados!$A$2:$ZZ$1389, 1224, MATCH($B$1, resultados!$A$1:$ZZ$1, 0))</f>
        <v/>
      </c>
      <c r="B1230">
        <f>INDEX(resultados!$A$2:$ZZ$1389, 1224, MATCH($B$2, resultados!$A$1:$ZZ$1, 0))</f>
        <v/>
      </c>
      <c r="C1230">
        <f>INDEX(resultados!$A$2:$ZZ$1389, 1224, MATCH($B$3, resultados!$A$1:$ZZ$1, 0))</f>
        <v/>
      </c>
    </row>
    <row r="1231">
      <c r="A1231">
        <f>INDEX(resultados!$A$2:$ZZ$1389, 1225, MATCH($B$1, resultados!$A$1:$ZZ$1, 0))</f>
        <v/>
      </c>
      <c r="B1231">
        <f>INDEX(resultados!$A$2:$ZZ$1389, 1225, MATCH($B$2, resultados!$A$1:$ZZ$1, 0))</f>
        <v/>
      </c>
      <c r="C1231">
        <f>INDEX(resultados!$A$2:$ZZ$1389, 1225, MATCH($B$3, resultados!$A$1:$ZZ$1, 0))</f>
        <v/>
      </c>
    </row>
    <row r="1232">
      <c r="A1232">
        <f>INDEX(resultados!$A$2:$ZZ$1389, 1226, MATCH($B$1, resultados!$A$1:$ZZ$1, 0))</f>
        <v/>
      </c>
      <c r="B1232">
        <f>INDEX(resultados!$A$2:$ZZ$1389, 1226, MATCH($B$2, resultados!$A$1:$ZZ$1, 0))</f>
        <v/>
      </c>
      <c r="C1232">
        <f>INDEX(resultados!$A$2:$ZZ$1389, 1226, MATCH($B$3, resultados!$A$1:$ZZ$1, 0))</f>
        <v/>
      </c>
    </row>
    <row r="1233">
      <c r="A1233">
        <f>INDEX(resultados!$A$2:$ZZ$1389, 1227, MATCH($B$1, resultados!$A$1:$ZZ$1, 0))</f>
        <v/>
      </c>
      <c r="B1233">
        <f>INDEX(resultados!$A$2:$ZZ$1389, 1227, MATCH($B$2, resultados!$A$1:$ZZ$1, 0))</f>
        <v/>
      </c>
      <c r="C1233">
        <f>INDEX(resultados!$A$2:$ZZ$1389, 1227, MATCH($B$3, resultados!$A$1:$ZZ$1, 0))</f>
        <v/>
      </c>
    </row>
    <row r="1234">
      <c r="A1234">
        <f>INDEX(resultados!$A$2:$ZZ$1389, 1228, MATCH($B$1, resultados!$A$1:$ZZ$1, 0))</f>
        <v/>
      </c>
      <c r="B1234">
        <f>INDEX(resultados!$A$2:$ZZ$1389, 1228, MATCH($B$2, resultados!$A$1:$ZZ$1, 0))</f>
        <v/>
      </c>
      <c r="C1234">
        <f>INDEX(resultados!$A$2:$ZZ$1389, 1228, MATCH($B$3, resultados!$A$1:$ZZ$1, 0))</f>
        <v/>
      </c>
    </row>
    <row r="1235">
      <c r="A1235">
        <f>INDEX(resultados!$A$2:$ZZ$1389, 1229, MATCH($B$1, resultados!$A$1:$ZZ$1, 0))</f>
        <v/>
      </c>
      <c r="B1235">
        <f>INDEX(resultados!$A$2:$ZZ$1389, 1229, MATCH($B$2, resultados!$A$1:$ZZ$1, 0))</f>
        <v/>
      </c>
      <c r="C1235">
        <f>INDEX(resultados!$A$2:$ZZ$1389, 1229, MATCH($B$3, resultados!$A$1:$ZZ$1, 0))</f>
        <v/>
      </c>
    </row>
    <row r="1236">
      <c r="A1236">
        <f>INDEX(resultados!$A$2:$ZZ$1389, 1230, MATCH($B$1, resultados!$A$1:$ZZ$1, 0))</f>
        <v/>
      </c>
      <c r="B1236">
        <f>INDEX(resultados!$A$2:$ZZ$1389, 1230, MATCH($B$2, resultados!$A$1:$ZZ$1, 0))</f>
        <v/>
      </c>
      <c r="C1236">
        <f>INDEX(resultados!$A$2:$ZZ$1389, 1230, MATCH($B$3, resultados!$A$1:$ZZ$1, 0))</f>
        <v/>
      </c>
    </row>
    <row r="1237">
      <c r="A1237">
        <f>INDEX(resultados!$A$2:$ZZ$1389, 1231, MATCH($B$1, resultados!$A$1:$ZZ$1, 0))</f>
        <v/>
      </c>
      <c r="B1237">
        <f>INDEX(resultados!$A$2:$ZZ$1389, 1231, MATCH($B$2, resultados!$A$1:$ZZ$1, 0))</f>
        <v/>
      </c>
      <c r="C1237">
        <f>INDEX(resultados!$A$2:$ZZ$1389, 1231, MATCH($B$3, resultados!$A$1:$ZZ$1, 0))</f>
        <v/>
      </c>
    </row>
    <row r="1238">
      <c r="A1238">
        <f>INDEX(resultados!$A$2:$ZZ$1389, 1232, MATCH($B$1, resultados!$A$1:$ZZ$1, 0))</f>
        <v/>
      </c>
      <c r="B1238">
        <f>INDEX(resultados!$A$2:$ZZ$1389, 1232, MATCH($B$2, resultados!$A$1:$ZZ$1, 0))</f>
        <v/>
      </c>
      <c r="C1238">
        <f>INDEX(resultados!$A$2:$ZZ$1389, 1232, MATCH($B$3, resultados!$A$1:$ZZ$1, 0))</f>
        <v/>
      </c>
    </row>
    <row r="1239">
      <c r="A1239">
        <f>INDEX(resultados!$A$2:$ZZ$1389, 1233, MATCH($B$1, resultados!$A$1:$ZZ$1, 0))</f>
        <v/>
      </c>
      <c r="B1239">
        <f>INDEX(resultados!$A$2:$ZZ$1389, 1233, MATCH($B$2, resultados!$A$1:$ZZ$1, 0))</f>
        <v/>
      </c>
      <c r="C1239">
        <f>INDEX(resultados!$A$2:$ZZ$1389, 1233, MATCH($B$3, resultados!$A$1:$ZZ$1, 0))</f>
        <v/>
      </c>
    </row>
    <row r="1240">
      <c r="A1240">
        <f>INDEX(resultados!$A$2:$ZZ$1389, 1234, MATCH($B$1, resultados!$A$1:$ZZ$1, 0))</f>
        <v/>
      </c>
      <c r="B1240">
        <f>INDEX(resultados!$A$2:$ZZ$1389, 1234, MATCH($B$2, resultados!$A$1:$ZZ$1, 0))</f>
        <v/>
      </c>
      <c r="C1240">
        <f>INDEX(resultados!$A$2:$ZZ$1389, 1234, MATCH($B$3, resultados!$A$1:$ZZ$1, 0))</f>
        <v/>
      </c>
    </row>
    <row r="1241">
      <c r="A1241">
        <f>INDEX(resultados!$A$2:$ZZ$1389, 1235, MATCH($B$1, resultados!$A$1:$ZZ$1, 0))</f>
        <v/>
      </c>
      <c r="B1241">
        <f>INDEX(resultados!$A$2:$ZZ$1389, 1235, MATCH($B$2, resultados!$A$1:$ZZ$1, 0))</f>
        <v/>
      </c>
      <c r="C1241">
        <f>INDEX(resultados!$A$2:$ZZ$1389, 1235, MATCH($B$3, resultados!$A$1:$ZZ$1, 0))</f>
        <v/>
      </c>
    </row>
    <row r="1242">
      <c r="A1242">
        <f>INDEX(resultados!$A$2:$ZZ$1389, 1236, MATCH($B$1, resultados!$A$1:$ZZ$1, 0))</f>
        <v/>
      </c>
      <c r="B1242">
        <f>INDEX(resultados!$A$2:$ZZ$1389, 1236, MATCH($B$2, resultados!$A$1:$ZZ$1, 0))</f>
        <v/>
      </c>
      <c r="C1242">
        <f>INDEX(resultados!$A$2:$ZZ$1389, 1236, MATCH($B$3, resultados!$A$1:$ZZ$1, 0))</f>
        <v/>
      </c>
    </row>
    <row r="1243">
      <c r="A1243">
        <f>INDEX(resultados!$A$2:$ZZ$1389, 1237, MATCH($B$1, resultados!$A$1:$ZZ$1, 0))</f>
        <v/>
      </c>
      <c r="B1243">
        <f>INDEX(resultados!$A$2:$ZZ$1389, 1237, MATCH($B$2, resultados!$A$1:$ZZ$1, 0))</f>
        <v/>
      </c>
      <c r="C1243">
        <f>INDEX(resultados!$A$2:$ZZ$1389, 1237, MATCH($B$3, resultados!$A$1:$ZZ$1, 0))</f>
        <v/>
      </c>
    </row>
    <row r="1244">
      <c r="A1244">
        <f>INDEX(resultados!$A$2:$ZZ$1389, 1238, MATCH($B$1, resultados!$A$1:$ZZ$1, 0))</f>
        <v/>
      </c>
      <c r="B1244">
        <f>INDEX(resultados!$A$2:$ZZ$1389, 1238, MATCH($B$2, resultados!$A$1:$ZZ$1, 0))</f>
        <v/>
      </c>
      <c r="C1244">
        <f>INDEX(resultados!$A$2:$ZZ$1389, 1238, MATCH($B$3, resultados!$A$1:$ZZ$1, 0))</f>
        <v/>
      </c>
    </row>
    <row r="1245">
      <c r="A1245">
        <f>INDEX(resultados!$A$2:$ZZ$1389, 1239, MATCH($B$1, resultados!$A$1:$ZZ$1, 0))</f>
        <v/>
      </c>
      <c r="B1245">
        <f>INDEX(resultados!$A$2:$ZZ$1389, 1239, MATCH($B$2, resultados!$A$1:$ZZ$1, 0))</f>
        <v/>
      </c>
      <c r="C1245">
        <f>INDEX(resultados!$A$2:$ZZ$1389, 1239, MATCH($B$3, resultados!$A$1:$ZZ$1, 0))</f>
        <v/>
      </c>
    </row>
    <row r="1246">
      <c r="A1246">
        <f>INDEX(resultados!$A$2:$ZZ$1389, 1240, MATCH($B$1, resultados!$A$1:$ZZ$1, 0))</f>
        <v/>
      </c>
      <c r="B1246">
        <f>INDEX(resultados!$A$2:$ZZ$1389, 1240, MATCH($B$2, resultados!$A$1:$ZZ$1, 0))</f>
        <v/>
      </c>
      <c r="C1246">
        <f>INDEX(resultados!$A$2:$ZZ$1389, 1240, MATCH($B$3, resultados!$A$1:$ZZ$1, 0))</f>
        <v/>
      </c>
    </row>
    <row r="1247">
      <c r="A1247">
        <f>INDEX(resultados!$A$2:$ZZ$1389, 1241, MATCH($B$1, resultados!$A$1:$ZZ$1, 0))</f>
        <v/>
      </c>
      <c r="B1247">
        <f>INDEX(resultados!$A$2:$ZZ$1389, 1241, MATCH($B$2, resultados!$A$1:$ZZ$1, 0))</f>
        <v/>
      </c>
      <c r="C1247">
        <f>INDEX(resultados!$A$2:$ZZ$1389, 1241, MATCH($B$3, resultados!$A$1:$ZZ$1, 0))</f>
        <v/>
      </c>
    </row>
    <row r="1248">
      <c r="A1248">
        <f>INDEX(resultados!$A$2:$ZZ$1389, 1242, MATCH($B$1, resultados!$A$1:$ZZ$1, 0))</f>
        <v/>
      </c>
      <c r="B1248">
        <f>INDEX(resultados!$A$2:$ZZ$1389, 1242, MATCH($B$2, resultados!$A$1:$ZZ$1, 0))</f>
        <v/>
      </c>
      <c r="C1248">
        <f>INDEX(resultados!$A$2:$ZZ$1389, 1242, MATCH($B$3, resultados!$A$1:$ZZ$1, 0))</f>
        <v/>
      </c>
    </row>
    <row r="1249">
      <c r="A1249">
        <f>INDEX(resultados!$A$2:$ZZ$1389, 1243, MATCH($B$1, resultados!$A$1:$ZZ$1, 0))</f>
        <v/>
      </c>
      <c r="B1249">
        <f>INDEX(resultados!$A$2:$ZZ$1389, 1243, MATCH($B$2, resultados!$A$1:$ZZ$1, 0))</f>
        <v/>
      </c>
      <c r="C1249">
        <f>INDEX(resultados!$A$2:$ZZ$1389, 1243, MATCH($B$3, resultados!$A$1:$ZZ$1, 0))</f>
        <v/>
      </c>
    </row>
    <row r="1250">
      <c r="A1250">
        <f>INDEX(resultados!$A$2:$ZZ$1389, 1244, MATCH($B$1, resultados!$A$1:$ZZ$1, 0))</f>
        <v/>
      </c>
      <c r="B1250">
        <f>INDEX(resultados!$A$2:$ZZ$1389, 1244, MATCH($B$2, resultados!$A$1:$ZZ$1, 0))</f>
        <v/>
      </c>
      <c r="C1250">
        <f>INDEX(resultados!$A$2:$ZZ$1389, 1244, MATCH($B$3, resultados!$A$1:$ZZ$1, 0))</f>
        <v/>
      </c>
    </row>
    <row r="1251">
      <c r="A1251">
        <f>INDEX(resultados!$A$2:$ZZ$1389, 1245, MATCH($B$1, resultados!$A$1:$ZZ$1, 0))</f>
        <v/>
      </c>
      <c r="B1251">
        <f>INDEX(resultados!$A$2:$ZZ$1389, 1245, MATCH($B$2, resultados!$A$1:$ZZ$1, 0))</f>
        <v/>
      </c>
      <c r="C1251">
        <f>INDEX(resultados!$A$2:$ZZ$1389, 1245, MATCH($B$3, resultados!$A$1:$ZZ$1, 0))</f>
        <v/>
      </c>
    </row>
    <row r="1252">
      <c r="A1252">
        <f>INDEX(resultados!$A$2:$ZZ$1389, 1246, MATCH($B$1, resultados!$A$1:$ZZ$1, 0))</f>
        <v/>
      </c>
      <c r="B1252">
        <f>INDEX(resultados!$A$2:$ZZ$1389, 1246, MATCH($B$2, resultados!$A$1:$ZZ$1, 0))</f>
        <v/>
      </c>
      <c r="C1252">
        <f>INDEX(resultados!$A$2:$ZZ$1389, 1246, MATCH($B$3, resultados!$A$1:$ZZ$1, 0))</f>
        <v/>
      </c>
    </row>
    <row r="1253">
      <c r="A1253">
        <f>INDEX(resultados!$A$2:$ZZ$1389, 1247, MATCH($B$1, resultados!$A$1:$ZZ$1, 0))</f>
        <v/>
      </c>
      <c r="B1253">
        <f>INDEX(resultados!$A$2:$ZZ$1389, 1247, MATCH($B$2, resultados!$A$1:$ZZ$1, 0))</f>
        <v/>
      </c>
      <c r="C1253">
        <f>INDEX(resultados!$A$2:$ZZ$1389, 1247, MATCH($B$3, resultados!$A$1:$ZZ$1, 0))</f>
        <v/>
      </c>
    </row>
    <row r="1254">
      <c r="A1254">
        <f>INDEX(resultados!$A$2:$ZZ$1389, 1248, MATCH($B$1, resultados!$A$1:$ZZ$1, 0))</f>
        <v/>
      </c>
      <c r="B1254">
        <f>INDEX(resultados!$A$2:$ZZ$1389, 1248, MATCH($B$2, resultados!$A$1:$ZZ$1, 0))</f>
        <v/>
      </c>
      <c r="C1254">
        <f>INDEX(resultados!$A$2:$ZZ$1389, 1248, MATCH($B$3, resultados!$A$1:$ZZ$1, 0))</f>
        <v/>
      </c>
    </row>
    <row r="1255">
      <c r="A1255">
        <f>INDEX(resultados!$A$2:$ZZ$1389, 1249, MATCH($B$1, resultados!$A$1:$ZZ$1, 0))</f>
        <v/>
      </c>
      <c r="B1255">
        <f>INDEX(resultados!$A$2:$ZZ$1389, 1249, MATCH($B$2, resultados!$A$1:$ZZ$1, 0))</f>
        <v/>
      </c>
      <c r="C1255">
        <f>INDEX(resultados!$A$2:$ZZ$1389, 1249, MATCH($B$3, resultados!$A$1:$ZZ$1, 0))</f>
        <v/>
      </c>
    </row>
    <row r="1256">
      <c r="A1256">
        <f>INDEX(resultados!$A$2:$ZZ$1389, 1250, MATCH($B$1, resultados!$A$1:$ZZ$1, 0))</f>
        <v/>
      </c>
      <c r="B1256">
        <f>INDEX(resultados!$A$2:$ZZ$1389, 1250, MATCH($B$2, resultados!$A$1:$ZZ$1, 0))</f>
        <v/>
      </c>
      <c r="C1256">
        <f>INDEX(resultados!$A$2:$ZZ$1389, 1250, MATCH($B$3, resultados!$A$1:$ZZ$1, 0))</f>
        <v/>
      </c>
    </row>
    <row r="1257">
      <c r="A1257">
        <f>INDEX(resultados!$A$2:$ZZ$1389, 1251, MATCH($B$1, resultados!$A$1:$ZZ$1, 0))</f>
        <v/>
      </c>
      <c r="B1257">
        <f>INDEX(resultados!$A$2:$ZZ$1389, 1251, MATCH($B$2, resultados!$A$1:$ZZ$1, 0))</f>
        <v/>
      </c>
      <c r="C1257">
        <f>INDEX(resultados!$A$2:$ZZ$1389, 1251, MATCH($B$3, resultados!$A$1:$ZZ$1, 0))</f>
        <v/>
      </c>
    </row>
    <row r="1258">
      <c r="A1258">
        <f>INDEX(resultados!$A$2:$ZZ$1389, 1252, MATCH($B$1, resultados!$A$1:$ZZ$1, 0))</f>
        <v/>
      </c>
      <c r="B1258">
        <f>INDEX(resultados!$A$2:$ZZ$1389, 1252, MATCH($B$2, resultados!$A$1:$ZZ$1, 0))</f>
        <v/>
      </c>
      <c r="C1258">
        <f>INDEX(resultados!$A$2:$ZZ$1389, 1252, MATCH($B$3, resultados!$A$1:$ZZ$1, 0))</f>
        <v/>
      </c>
    </row>
    <row r="1259">
      <c r="A1259">
        <f>INDEX(resultados!$A$2:$ZZ$1389, 1253, MATCH($B$1, resultados!$A$1:$ZZ$1, 0))</f>
        <v/>
      </c>
      <c r="B1259">
        <f>INDEX(resultados!$A$2:$ZZ$1389, 1253, MATCH($B$2, resultados!$A$1:$ZZ$1, 0))</f>
        <v/>
      </c>
      <c r="C1259">
        <f>INDEX(resultados!$A$2:$ZZ$1389, 1253, MATCH($B$3, resultados!$A$1:$ZZ$1, 0))</f>
        <v/>
      </c>
    </row>
    <row r="1260">
      <c r="A1260">
        <f>INDEX(resultados!$A$2:$ZZ$1389, 1254, MATCH($B$1, resultados!$A$1:$ZZ$1, 0))</f>
        <v/>
      </c>
      <c r="B1260">
        <f>INDEX(resultados!$A$2:$ZZ$1389, 1254, MATCH($B$2, resultados!$A$1:$ZZ$1, 0))</f>
        <v/>
      </c>
      <c r="C1260">
        <f>INDEX(resultados!$A$2:$ZZ$1389, 1254, MATCH($B$3, resultados!$A$1:$ZZ$1, 0))</f>
        <v/>
      </c>
    </row>
    <row r="1261">
      <c r="A1261">
        <f>INDEX(resultados!$A$2:$ZZ$1389, 1255, MATCH($B$1, resultados!$A$1:$ZZ$1, 0))</f>
        <v/>
      </c>
      <c r="B1261">
        <f>INDEX(resultados!$A$2:$ZZ$1389, 1255, MATCH($B$2, resultados!$A$1:$ZZ$1, 0))</f>
        <v/>
      </c>
      <c r="C1261">
        <f>INDEX(resultados!$A$2:$ZZ$1389, 1255, MATCH($B$3, resultados!$A$1:$ZZ$1, 0))</f>
        <v/>
      </c>
    </row>
    <row r="1262">
      <c r="A1262">
        <f>INDEX(resultados!$A$2:$ZZ$1389, 1256, MATCH($B$1, resultados!$A$1:$ZZ$1, 0))</f>
        <v/>
      </c>
      <c r="B1262">
        <f>INDEX(resultados!$A$2:$ZZ$1389, 1256, MATCH($B$2, resultados!$A$1:$ZZ$1, 0))</f>
        <v/>
      </c>
      <c r="C1262">
        <f>INDEX(resultados!$A$2:$ZZ$1389, 1256, MATCH($B$3, resultados!$A$1:$ZZ$1, 0))</f>
        <v/>
      </c>
    </row>
    <row r="1263">
      <c r="A1263">
        <f>INDEX(resultados!$A$2:$ZZ$1389, 1257, MATCH($B$1, resultados!$A$1:$ZZ$1, 0))</f>
        <v/>
      </c>
      <c r="B1263">
        <f>INDEX(resultados!$A$2:$ZZ$1389, 1257, MATCH($B$2, resultados!$A$1:$ZZ$1, 0))</f>
        <v/>
      </c>
      <c r="C1263">
        <f>INDEX(resultados!$A$2:$ZZ$1389, 1257, MATCH($B$3, resultados!$A$1:$ZZ$1, 0))</f>
        <v/>
      </c>
    </row>
    <row r="1264">
      <c r="A1264">
        <f>INDEX(resultados!$A$2:$ZZ$1389, 1258, MATCH($B$1, resultados!$A$1:$ZZ$1, 0))</f>
        <v/>
      </c>
      <c r="B1264">
        <f>INDEX(resultados!$A$2:$ZZ$1389, 1258, MATCH($B$2, resultados!$A$1:$ZZ$1, 0))</f>
        <v/>
      </c>
      <c r="C1264">
        <f>INDEX(resultados!$A$2:$ZZ$1389, 1258, MATCH($B$3, resultados!$A$1:$ZZ$1, 0))</f>
        <v/>
      </c>
    </row>
    <row r="1265">
      <c r="A1265">
        <f>INDEX(resultados!$A$2:$ZZ$1389, 1259, MATCH($B$1, resultados!$A$1:$ZZ$1, 0))</f>
        <v/>
      </c>
      <c r="B1265">
        <f>INDEX(resultados!$A$2:$ZZ$1389, 1259, MATCH($B$2, resultados!$A$1:$ZZ$1, 0))</f>
        <v/>
      </c>
      <c r="C1265">
        <f>INDEX(resultados!$A$2:$ZZ$1389, 1259, MATCH($B$3, resultados!$A$1:$ZZ$1, 0))</f>
        <v/>
      </c>
    </row>
    <row r="1266">
      <c r="A1266">
        <f>INDEX(resultados!$A$2:$ZZ$1389, 1260, MATCH($B$1, resultados!$A$1:$ZZ$1, 0))</f>
        <v/>
      </c>
      <c r="B1266">
        <f>INDEX(resultados!$A$2:$ZZ$1389, 1260, MATCH($B$2, resultados!$A$1:$ZZ$1, 0))</f>
        <v/>
      </c>
      <c r="C1266">
        <f>INDEX(resultados!$A$2:$ZZ$1389, 1260, MATCH($B$3, resultados!$A$1:$ZZ$1, 0))</f>
        <v/>
      </c>
    </row>
    <row r="1267">
      <c r="A1267">
        <f>INDEX(resultados!$A$2:$ZZ$1389, 1261, MATCH($B$1, resultados!$A$1:$ZZ$1, 0))</f>
        <v/>
      </c>
      <c r="B1267">
        <f>INDEX(resultados!$A$2:$ZZ$1389, 1261, MATCH($B$2, resultados!$A$1:$ZZ$1, 0))</f>
        <v/>
      </c>
      <c r="C1267">
        <f>INDEX(resultados!$A$2:$ZZ$1389, 1261, MATCH($B$3, resultados!$A$1:$ZZ$1, 0))</f>
        <v/>
      </c>
    </row>
    <row r="1268">
      <c r="A1268">
        <f>INDEX(resultados!$A$2:$ZZ$1389, 1262, MATCH($B$1, resultados!$A$1:$ZZ$1, 0))</f>
        <v/>
      </c>
      <c r="B1268">
        <f>INDEX(resultados!$A$2:$ZZ$1389, 1262, MATCH($B$2, resultados!$A$1:$ZZ$1, 0))</f>
        <v/>
      </c>
      <c r="C1268">
        <f>INDEX(resultados!$A$2:$ZZ$1389, 1262, MATCH($B$3, resultados!$A$1:$ZZ$1, 0))</f>
        <v/>
      </c>
    </row>
    <row r="1269">
      <c r="A1269">
        <f>INDEX(resultados!$A$2:$ZZ$1389, 1263, MATCH($B$1, resultados!$A$1:$ZZ$1, 0))</f>
        <v/>
      </c>
      <c r="B1269">
        <f>INDEX(resultados!$A$2:$ZZ$1389, 1263, MATCH($B$2, resultados!$A$1:$ZZ$1, 0))</f>
        <v/>
      </c>
      <c r="C1269">
        <f>INDEX(resultados!$A$2:$ZZ$1389, 1263, MATCH($B$3, resultados!$A$1:$ZZ$1, 0))</f>
        <v/>
      </c>
    </row>
    <row r="1270">
      <c r="A1270">
        <f>INDEX(resultados!$A$2:$ZZ$1389, 1264, MATCH($B$1, resultados!$A$1:$ZZ$1, 0))</f>
        <v/>
      </c>
      <c r="B1270">
        <f>INDEX(resultados!$A$2:$ZZ$1389, 1264, MATCH($B$2, resultados!$A$1:$ZZ$1, 0))</f>
        <v/>
      </c>
      <c r="C1270">
        <f>INDEX(resultados!$A$2:$ZZ$1389, 1264, MATCH($B$3, resultados!$A$1:$ZZ$1, 0))</f>
        <v/>
      </c>
    </row>
    <row r="1271">
      <c r="A1271">
        <f>INDEX(resultados!$A$2:$ZZ$1389, 1265, MATCH($B$1, resultados!$A$1:$ZZ$1, 0))</f>
        <v/>
      </c>
      <c r="B1271">
        <f>INDEX(resultados!$A$2:$ZZ$1389, 1265, MATCH($B$2, resultados!$A$1:$ZZ$1, 0))</f>
        <v/>
      </c>
      <c r="C1271">
        <f>INDEX(resultados!$A$2:$ZZ$1389, 1265, MATCH($B$3, resultados!$A$1:$ZZ$1, 0))</f>
        <v/>
      </c>
    </row>
    <row r="1272">
      <c r="A1272">
        <f>INDEX(resultados!$A$2:$ZZ$1389, 1266, MATCH($B$1, resultados!$A$1:$ZZ$1, 0))</f>
        <v/>
      </c>
      <c r="B1272">
        <f>INDEX(resultados!$A$2:$ZZ$1389, 1266, MATCH($B$2, resultados!$A$1:$ZZ$1, 0))</f>
        <v/>
      </c>
      <c r="C1272">
        <f>INDEX(resultados!$A$2:$ZZ$1389, 1266, MATCH($B$3, resultados!$A$1:$ZZ$1, 0))</f>
        <v/>
      </c>
    </row>
    <row r="1273">
      <c r="A1273">
        <f>INDEX(resultados!$A$2:$ZZ$1389, 1267, MATCH($B$1, resultados!$A$1:$ZZ$1, 0))</f>
        <v/>
      </c>
      <c r="B1273">
        <f>INDEX(resultados!$A$2:$ZZ$1389, 1267, MATCH($B$2, resultados!$A$1:$ZZ$1, 0))</f>
        <v/>
      </c>
      <c r="C1273">
        <f>INDEX(resultados!$A$2:$ZZ$1389, 1267, MATCH($B$3, resultados!$A$1:$ZZ$1, 0))</f>
        <v/>
      </c>
    </row>
    <row r="1274">
      <c r="A1274">
        <f>INDEX(resultados!$A$2:$ZZ$1389, 1268, MATCH($B$1, resultados!$A$1:$ZZ$1, 0))</f>
        <v/>
      </c>
      <c r="B1274">
        <f>INDEX(resultados!$A$2:$ZZ$1389, 1268, MATCH($B$2, resultados!$A$1:$ZZ$1, 0))</f>
        <v/>
      </c>
      <c r="C1274">
        <f>INDEX(resultados!$A$2:$ZZ$1389, 1268, MATCH($B$3, resultados!$A$1:$ZZ$1, 0))</f>
        <v/>
      </c>
    </row>
    <row r="1275">
      <c r="A1275">
        <f>INDEX(resultados!$A$2:$ZZ$1389, 1269, MATCH($B$1, resultados!$A$1:$ZZ$1, 0))</f>
        <v/>
      </c>
      <c r="B1275">
        <f>INDEX(resultados!$A$2:$ZZ$1389, 1269, MATCH($B$2, resultados!$A$1:$ZZ$1, 0))</f>
        <v/>
      </c>
      <c r="C1275">
        <f>INDEX(resultados!$A$2:$ZZ$1389, 1269, MATCH($B$3, resultados!$A$1:$ZZ$1, 0))</f>
        <v/>
      </c>
    </row>
    <row r="1276">
      <c r="A1276">
        <f>INDEX(resultados!$A$2:$ZZ$1389, 1270, MATCH($B$1, resultados!$A$1:$ZZ$1, 0))</f>
        <v/>
      </c>
      <c r="B1276">
        <f>INDEX(resultados!$A$2:$ZZ$1389, 1270, MATCH($B$2, resultados!$A$1:$ZZ$1, 0))</f>
        <v/>
      </c>
      <c r="C1276">
        <f>INDEX(resultados!$A$2:$ZZ$1389, 1270, MATCH($B$3, resultados!$A$1:$ZZ$1, 0))</f>
        <v/>
      </c>
    </row>
    <row r="1277">
      <c r="A1277">
        <f>INDEX(resultados!$A$2:$ZZ$1389, 1271, MATCH($B$1, resultados!$A$1:$ZZ$1, 0))</f>
        <v/>
      </c>
      <c r="B1277">
        <f>INDEX(resultados!$A$2:$ZZ$1389, 1271, MATCH($B$2, resultados!$A$1:$ZZ$1, 0))</f>
        <v/>
      </c>
      <c r="C1277">
        <f>INDEX(resultados!$A$2:$ZZ$1389, 1271, MATCH($B$3, resultados!$A$1:$ZZ$1, 0))</f>
        <v/>
      </c>
    </row>
    <row r="1278">
      <c r="A1278">
        <f>INDEX(resultados!$A$2:$ZZ$1389, 1272, MATCH($B$1, resultados!$A$1:$ZZ$1, 0))</f>
        <v/>
      </c>
      <c r="B1278">
        <f>INDEX(resultados!$A$2:$ZZ$1389, 1272, MATCH($B$2, resultados!$A$1:$ZZ$1, 0))</f>
        <v/>
      </c>
      <c r="C1278">
        <f>INDEX(resultados!$A$2:$ZZ$1389, 1272, MATCH($B$3, resultados!$A$1:$ZZ$1, 0))</f>
        <v/>
      </c>
    </row>
    <row r="1279">
      <c r="A1279">
        <f>INDEX(resultados!$A$2:$ZZ$1389, 1273, MATCH($B$1, resultados!$A$1:$ZZ$1, 0))</f>
        <v/>
      </c>
      <c r="B1279">
        <f>INDEX(resultados!$A$2:$ZZ$1389, 1273, MATCH($B$2, resultados!$A$1:$ZZ$1, 0))</f>
        <v/>
      </c>
      <c r="C1279">
        <f>INDEX(resultados!$A$2:$ZZ$1389, 1273, MATCH($B$3, resultados!$A$1:$ZZ$1, 0))</f>
        <v/>
      </c>
    </row>
    <row r="1280">
      <c r="A1280">
        <f>INDEX(resultados!$A$2:$ZZ$1389, 1274, MATCH($B$1, resultados!$A$1:$ZZ$1, 0))</f>
        <v/>
      </c>
      <c r="B1280">
        <f>INDEX(resultados!$A$2:$ZZ$1389, 1274, MATCH($B$2, resultados!$A$1:$ZZ$1, 0))</f>
        <v/>
      </c>
      <c r="C1280">
        <f>INDEX(resultados!$A$2:$ZZ$1389, 1274, MATCH($B$3, resultados!$A$1:$ZZ$1, 0))</f>
        <v/>
      </c>
    </row>
    <row r="1281">
      <c r="A1281">
        <f>INDEX(resultados!$A$2:$ZZ$1389, 1275, MATCH($B$1, resultados!$A$1:$ZZ$1, 0))</f>
        <v/>
      </c>
      <c r="B1281">
        <f>INDEX(resultados!$A$2:$ZZ$1389, 1275, MATCH($B$2, resultados!$A$1:$ZZ$1, 0))</f>
        <v/>
      </c>
      <c r="C1281">
        <f>INDEX(resultados!$A$2:$ZZ$1389, 1275, MATCH($B$3, resultados!$A$1:$ZZ$1, 0))</f>
        <v/>
      </c>
    </row>
    <row r="1282">
      <c r="A1282">
        <f>INDEX(resultados!$A$2:$ZZ$1389, 1276, MATCH($B$1, resultados!$A$1:$ZZ$1, 0))</f>
        <v/>
      </c>
      <c r="B1282">
        <f>INDEX(resultados!$A$2:$ZZ$1389, 1276, MATCH($B$2, resultados!$A$1:$ZZ$1, 0))</f>
        <v/>
      </c>
      <c r="C1282">
        <f>INDEX(resultados!$A$2:$ZZ$1389, 1276, MATCH($B$3, resultados!$A$1:$ZZ$1, 0))</f>
        <v/>
      </c>
    </row>
    <row r="1283">
      <c r="A1283">
        <f>INDEX(resultados!$A$2:$ZZ$1389, 1277, MATCH($B$1, resultados!$A$1:$ZZ$1, 0))</f>
        <v/>
      </c>
      <c r="B1283">
        <f>INDEX(resultados!$A$2:$ZZ$1389, 1277, MATCH($B$2, resultados!$A$1:$ZZ$1, 0))</f>
        <v/>
      </c>
      <c r="C1283">
        <f>INDEX(resultados!$A$2:$ZZ$1389, 1277, MATCH($B$3, resultados!$A$1:$ZZ$1, 0))</f>
        <v/>
      </c>
    </row>
    <row r="1284">
      <c r="A1284">
        <f>INDEX(resultados!$A$2:$ZZ$1389, 1278, MATCH($B$1, resultados!$A$1:$ZZ$1, 0))</f>
        <v/>
      </c>
      <c r="B1284">
        <f>INDEX(resultados!$A$2:$ZZ$1389, 1278, MATCH($B$2, resultados!$A$1:$ZZ$1, 0))</f>
        <v/>
      </c>
      <c r="C1284">
        <f>INDEX(resultados!$A$2:$ZZ$1389, 1278, MATCH($B$3, resultados!$A$1:$ZZ$1, 0))</f>
        <v/>
      </c>
    </row>
    <row r="1285">
      <c r="A1285">
        <f>INDEX(resultados!$A$2:$ZZ$1389, 1279, MATCH($B$1, resultados!$A$1:$ZZ$1, 0))</f>
        <v/>
      </c>
      <c r="B1285">
        <f>INDEX(resultados!$A$2:$ZZ$1389, 1279, MATCH($B$2, resultados!$A$1:$ZZ$1, 0))</f>
        <v/>
      </c>
      <c r="C1285">
        <f>INDEX(resultados!$A$2:$ZZ$1389, 1279, MATCH($B$3, resultados!$A$1:$ZZ$1, 0))</f>
        <v/>
      </c>
    </row>
    <row r="1286">
      <c r="A1286">
        <f>INDEX(resultados!$A$2:$ZZ$1389, 1280, MATCH($B$1, resultados!$A$1:$ZZ$1, 0))</f>
        <v/>
      </c>
      <c r="B1286">
        <f>INDEX(resultados!$A$2:$ZZ$1389, 1280, MATCH($B$2, resultados!$A$1:$ZZ$1, 0))</f>
        <v/>
      </c>
      <c r="C1286">
        <f>INDEX(resultados!$A$2:$ZZ$1389, 1280, MATCH($B$3, resultados!$A$1:$ZZ$1, 0))</f>
        <v/>
      </c>
    </row>
    <row r="1287">
      <c r="A1287">
        <f>INDEX(resultados!$A$2:$ZZ$1389, 1281, MATCH($B$1, resultados!$A$1:$ZZ$1, 0))</f>
        <v/>
      </c>
      <c r="B1287">
        <f>INDEX(resultados!$A$2:$ZZ$1389, 1281, MATCH($B$2, resultados!$A$1:$ZZ$1, 0))</f>
        <v/>
      </c>
      <c r="C1287">
        <f>INDEX(resultados!$A$2:$ZZ$1389, 1281, MATCH($B$3, resultados!$A$1:$ZZ$1, 0))</f>
        <v/>
      </c>
    </row>
    <row r="1288">
      <c r="A1288">
        <f>INDEX(resultados!$A$2:$ZZ$1389, 1282, MATCH($B$1, resultados!$A$1:$ZZ$1, 0))</f>
        <v/>
      </c>
      <c r="B1288">
        <f>INDEX(resultados!$A$2:$ZZ$1389, 1282, MATCH($B$2, resultados!$A$1:$ZZ$1, 0))</f>
        <v/>
      </c>
      <c r="C1288">
        <f>INDEX(resultados!$A$2:$ZZ$1389, 1282, MATCH($B$3, resultados!$A$1:$ZZ$1, 0))</f>
        <v/>
      </c>
    </row>
    <row r="1289">
      <c r="A1289">
        <f>INDEX(resultados!$A$2:$ZZ$1389, 1283, MATCH($B$1, resultados!$A$1:$ZZ$1, 0))</f>
        <v/>
      </c>
      <c r="B1289">
        <f>INDEX(resultados!$A$2:$ZZ$1389, 1283, MATCH($B$2, resultados!$A$1:$ZZ$1, 0))</f>
        <v/>
      </c>
      <c r="C1289">
        <f>INDEX(resultados!$A$2:$ZZ$1389, 1283, MATCH($B$3, resultados!$A$1:$ZZ$1, 0))</f>
        <v/>
      </c>
    </row>
    <row r="1290">
      <c r="A1290">
        <f>INDEX(resultados!$A$2:$ZZ$1389, 1284, MATCH($B$1, resultados!$A$1:$ZZ$1, 0))</f>
        <v/>
      </c>
      <c r="B1290">
        <f>INDEX(resultados!$A$2:$ZZ$1389, 1284, MATCH($B$2, resultados!$A$1:$ZZ$1, 0))</f>
        <v/>
      </c>
      <c r="C1290">
        <f>INDEX(resultados!$A$2:$ZZ$1389, 1284, MATCH($B$3, resultados!$A$1:$ZZ$1, 0))</f>
        <v/>
      </c>
    </row>
    <row r="1291">
      <c r="A1291">
        <f>INDEX(resultados!$A$2:$ZZ$1389, 1285, MATCH($B$1, resultados!$A$1:$ZZ$1, 0))</f>
        <v/>
      </c>
      <c r="B1291">
        <f>INDEX(resultados!$A$2:$ZZ$1389, 1285, MATCH($B$2, resultados!$A$1:$ZZ$1, 0))</f>
        <v/>
      </c>
      <c r="C1291">
        <f>INDEX(resultados!$A$2:$ZZ$1389, 1285, MATCH($B$3, resultados!$A$1:$ZZ$1, 0))</f>
        <v/>
      </c>
    </row>
    <row r="1292">
      <c r="A1292">
        <f>INDEX(resultados!$A$2:$ZZ$1389, 1286, MATCH($B$1, resultados!$A$1:$ZZ$1, 0))</f>
        <v/>
      </c>
      <c r="B1292">
        <f>INDEX(resultados!$A$2:$ZZ$1389, 1286, MATCH($B$2, resultados!$A$1:$ZZ$1, 0))</f>
        <v/>
      </c>
      <c r="C1292">
        <f>INDEX(resultados!$A$2:$ZZ$1389, 1286, MATCH($B$3, resultados!$A$1:$ZZ$1, 0))</f>
        <v/>
      </c>
    </row>
    <row r="1293">
      <c r="A1293">
        <f>INDEX(resultados!$A$2:$ZZ$1389, 1287, MATCH($B$1, resultados!$A$1:$ZZ$1, 0))</f>
        <v/>
      </c>
      <c r="B1293">
        <f>INDEX(resultados!$A$2:$ZZ$1389, 1287, MATCH($B$2, resultados!$A$1:$ZZ$1, 0))</f>
        <v/>
      </c>
      <c r="C1293">
        <f>INDEX(resultados!$A$2:$ZZ$1389, 1287, MATCH($B$3, resultados!$A$1:$ZZ$1, 0))</f>
        <v/>
      </c>
    </row>
    <row r="1294">
      <c r="A1294">
        <f>INDEX(resultados!$A$2:$ZZ$1389, 1288, MATCH($B$1, resultados!$A$1:$ZZ$1, 0))</f>
        <v/>
      </c>
      <c r="B1294">
        <f>INDEX(resultados!$A$2:$ZZ$1389, 1288, MATCH($B$2, resultados!$A$1:$ZZ$1, 0))</f>
        <v/>
      </c>
      <c r="C1294">
        <f>INDEX(resultados!$A$2:$ZZ$1389, 1288, MATCH($B$3, resultados!$A$1:$ZZ$1, 0))</f>
        <v/>
      </c>
    </row>
    <row r="1295">
      <c r="A1295">
        <f>INDEX(resultados!$A$2:$ZZ$1389, 1289, MATCH($B$1, resultados!$A$1:$ZZ$1, 0))</f>
        <v/>
      </c>
      <c r="B1295">
        <f>INDEX(resultados!$A$2:$ZZ$1389, 1289, MATCH($B$2, resultados!$A$1:$ZZ$1, 0))</f>
        <v/>
      </c>
      <c r="C1295">
        <f>INDEX(resultados!$A$2:$ZZ$1389, 1289, MATCH($B$3, resultados!$A$1:$ZZ$1, 0))</f>
        <v/>
      </c>
    </row>
    <row r="1296">
      <c r="A1296">
        <f>INDEX(resultados!$A$2:$ZZ$1389, 1290, MATCH($B$1, resultados!$A$1:$ZZ$1, 0))</f>
        <v/>
      </c>
      <c r="B1296">
        <f>INDEX(resultados!$A$2:$ZZ$1389, 1290, MATCH($B$2, resultados!$A$1:$ZZ$1, 0))</f>
        <v/>
      </c>
      <c r="C1296">
        <f>INDEX(resultados!$A$2:$ZZ$1389, 1290, MATCH($B$3, resultados!$A$1:$ZZ$1, 0))</f>
        <v/>
      </c>
    </row>
    <row r="1297">
      <c r="A1297">
        <f>INDEX(resultados!$A$2:$ZZ$1389, 1291, MATCH($B$1, resultados!$A$1:$ZZ$1, 0))</f>
        <v/>
      </c>
      <c r="B1297">
        <f>INDEX(resultados!$A$2:$ZZ$1389, 1291, MATCH($B$2, resultados!$A$1:$ZZ$1, 0))</f>
        <v/>
      </c>
      <c r="C1297">
        <f>INDEX(resultados!$A$2:$ZZ$1389, 1291, MATCH($B$3, resultados!$A$1:$ZZ$1, 0))</f>
        <v/>
      </c>
    </row>
    <row r="1298">
      <c r="A1298">
        <f>INDEX(resultados!$A$2:$ZZ$1389, 1292, MATCH($B$1, resultados!$A$1:$ZZ$1, 0))</f>
        <v/>
      </c>
      <c r="B1298">
        <f>INDEX(resultados!$A$2:$ZZ$1389, 1292, MATCH($B$2, resultados!$A$1:$ZZ$1, 0))</f>
        <v/>
      </c>
      <c r="C1298">
        <f>INDEX(resultados!$A$2:$ZZ$1389, 1292, MATCH($B$3, resultados!$A$1:$ZZ$1, 0))</f>
        <v/>
      </c>
    </row>
    <row r="1299">
      <c r="A1299">
        <f>INDEX(resultados!$A$2:$ZZ$1389, 1293, MATCH($B$1, resultados!$A$1:$ZZ$1, 0))</f>
        <v/>
      </c>
      <c r="B1299">
        <f>INDEX(resultados!$A$2:$ZZ$1389, 1293, MATCH($B$2, resultados!$A$1:$ZZ$1, 0))</f>
        <v/>
      </c>
      <c r="C1299">
        <f>INDEX(resultados!$A$2:$ZZ$1389, 1293, MATCH($B$3, resultados!$A$1:$ZZ$1, 0))</f>
        <v/>
      </c>
    </row>
    <row r="1300">
      <c r="A1300">
        <f>INDEX(resultados!$A$2:$ZZ$1389, 1294, MATCH($B$1, resultados!$A$1:$ZZ$1, 0))</f>
        <v/>
      </c>
      <c r="B1300">
        <f>INDEX(resultados!$A$2:$ZZ$1389, 1294, MATCH($B$2, resultados!$A$1:$ZZ$1, 0))</f>
        <v/>
      </c>
      <c r="C1300">
        <f>INDEX(resultados!$A$2:$ZZ$1389, 1294, MATCH($B$3, resultados!$A$1:$ZZ$1, 0))</f>
        <v/>
      </c>
    </row>
    <row r="1301">
      <c r="A1301">
        <f>INDEX(resultados!$A$2:$ZZ$1389, 1295, MATCH($B$1, resultados!$A$1:$ZZ$1, 0))</f>
        <v/>
      </c>
      <c r="B1301">
        <f>INDEX(resultados!$A$2:$ZZ$1389, 1295, MATCH($B$2, resultados!$A$1:$ZZ$1, 0))</f>
        <v/>
      </c>
      <c r="C1301">
        <f>INDEX(resultados!$A$2:$ZZ$1389, 1295, MATCH($B$3, resultados!$A$1:$ZZ$1, 0))</f>
        <v/>
      </c>
    </row>
    <row r="1302">
      <c r="A1302">
        <f>INDEX(resultados!$A$2:$ZZ$1389, 1296, MATCH($B$1, resultados!$A$1:$ZZ$1, 0))</f>
        <v/>
      </c>
      <c r="B1302">
        <f>INDEX(resultados!$A$2:$ZZ$1389, 1296, MATCH($B$2, resultados!$A$1:$ZZ$1, 0))</f>
        <v/>
      </c>
      <c r="C1302">
        <f>INDEX(resultados!$A$2:$ZZ$1389, 1296, MATCH($B$3, resultados!$A$1:$ZZ$1, 0))</f>
        <v/>
      </c>
    </row>
    <row r="1303">
      <c r="A1303">
        <f>INDEX(resultados!$A$2:$ZZ$1389, 1297, MATCH($B$1, resultados!$A$1:$ZZ$1, 0))</f>
        <v/>
      </c>
      <c r="B1303">
        <f>INDEX(resultados!$A$2:$ZZ$1389, 1297, MATCH($B$2, resultados!$A$1:$ZZ$1, 0))</f>
        <v/>
      </c>
      <c r="C1303">
        <f>INDEX(resultados!$A$2:$ZZ$1389, 1297, MATCH($B$3, resultados!$A$1:$ZZ$1, 0))</f>
        <v/>
      </c>
    </row>
    <row r="1304">
      <c r="A1304">
        <f>INDEX(resultados!$A$2:$ZZ$1389, 1298, MATCH($B$1, resultados!$A$1:$ZZ$1, 0))</f>
        <v/>
      </c>
      <c r="B1304">
        <f>INDEX(resultados!$A$2:$ZZ$1389, 1298, MATCH($B$2, resultados!$A$1:$ZZ$1, 0))</f>
        <v/>
      </c>
      <c r="C1304">
        <f>INDEX(resultados!$A$2:$ZZ$1389, 1298, MATCH($B$3, resultados!$A$1:$ZZ$1, 0))</f>
        <v/>
      </c>
    </row>
    <row r="1305">
      <c r="A1305">
        <f>INDEX(resultados!$A$2:$ZZ$1389, 1299, MATCH($B$1, resultados!$A$1:$ZZ$1, 0))</f>
        <v/>
      </c>
      <c r="B1305">
        <f>INDEX(resultados!$A$2:$ZZ$1389, 1299, MATCH($B$2, resultados!$A$1:$ZZ$1, 0))</f>
        <v/>
      </c>
      <c r="C1305">
        <f>INDEX(resultados!$A$2:$ZZ$1389, 1299, MATCH($B$3, resultados!$A$1:$ZZ$1, 0))</f>
        <v/>
      </c>
    </row>
    <row r="1306">
      <c r="A1306">
        <f>INDEX(resultados!$A$2:$ZZ$1389, 1300, MATCH($B$1, resultados!$A$1:$ZZ$1, 0))</f>
        <v/>
      </c>
      <c r="B1306">
        <f>INDEX(resultados!$A$2:$ZZ$1389, 1300, MATCH($B$2, resultados!$A$1:$ZZ$1, 0))</f>
        <v/>
      </c>
      <c r="C1306">
        <f>INDEX(resultados!$A$2:$ZZ$1389, 1300, MATCH($B$3, resultados!$A$1:$ZZ$1, 0))</f>
        <v/>
      </c>
    </row>
    <row r="1307">
      <c r="A1307">
        <f>INDEX(resultados!$A$2:$ZZ$1389, 1301, MATCH($B$1, resultados!$A$1:$ZZ$1, 0))</f>
        <v/>
      </c>
      <c r="B1307">
        <f>INDEX(resultados!$A$2:$ZZ$1389, 1301, MATCH($B$2, resultados!$A$1:$ZZ$1, 0))</f>
        <v/>
      </c>
      <c r="C1307">
        <f>INDEX(resultados!$A$2:$ZZ$1389, 1301, MATCH($B$3, resultados!$A$1:$ZZ$1, 0))</f>
        <v/>
      </c>
    </row>
    <row r="1308">
      <c r="A1308">
        <f>INDEX(resultados!$A$2:$ZZ$1389, 1302, MATCH($B$1, resultados!$A$1:$ZZ$1, 0))</f>
        <v/>
      </c>
      <c r="B1308">
        <f>INDEX(resultados!$A$2:$ZZ$1389, 1302, MATCH($B$2, resultados!$A$1:$ZZ$1, 0))</f>
        <v/>
      </c>
      <c r="C1308">
        <f>INDEX(resultados!$A$2:$ZZ$1389, 1302, MATCH($B$3, resultados!$A$1:$ZZ$1, 0))</f>
        <v/>
      </c>
    </row>
    <row r="1309">
      <c r="A1309">
        <f>INDEX(resultados!$A$2:$ZZ$1389, 1303, MATCH($B$1, resultados!$A$1:$ZZ$1, 0))</f>
        <v/>
      </c>
      <c r="B1309">
        <f>INDEX(resultados!$A$2:$ZZ$1389, 1303, MATCH($B$2, resultados!$A$1:$ZZ$1, 0))</f>
        <v/>
      </c>
      <c r="C1309">
        <f>INDEX(resultados!$A$2:$ZZ$1389, 1303, MATCH($B$3, resultados!$A$1:$ZZ$1, 0))</f>
        <v/>
      </c>
    </row>
    <row r="1310">
      <c r="A1310">
        <f>INDEX(resultados!$A$2:$ZZ$1389, 1304, MATCH($B$1, resultados!$A$1:$ZZ$1, 0))</f>
        <v/>
      </c>
      <c r="B1310">
        <f>INDEX(resultados!$A$2:$ZZ$1389, 1304, MATCH($B$2, resultados!$A$1:$ZZ$1, 0))</f>
        <v/>
      </c>
      <c r="C1310">
        <f>INDEX(resultados!$A$2:$ZZ$1389, 1304, MATCH($B$3, resultados!$A$1:$ZZ$1, 0))</f>
        <v/>
      </c>
    </row>
    <row r="1311">
      <c r="A1311">
        <f>INDEX(resultados!$A$2:$ZZ$1389, 1305, MATCH($B$1, resultados!$A$1:$ZZ$1, 0))</f>
        <v/>
      </c>
      <c r="B1311">
        <f>INDEX(resultados!$A$2:$ZZ$1389, 1305, MATCH($B$2, resultados!$A$1:$ZZ$1, 0))</f>
        <v/>
      </c>
      <c r="C1311">
        <f>INDEX(resultados!$A$2:$ZZ$1389, 1305, MATCH($B$3, resultados!$A$1:$ZZ$1, 0))</f>
        <v/>
      </c>
    </row>
    <row r="1312">
      <c r="A1312">
        <f>INDEX(resultados!$A$2:$ZZ$1389, 1306, MATCH($B$1, resultados!$A$1:$ZZ$1, 0))</f>
        <v/>
      </c>
      <c r="B1312">
        <f>INDEX(resultados!$A$2:$ZZ$1389, 1306, MATCH($B$2, resultados!$A$1:$ZZ$1, 0))</f>
        <v/>
      </c>
      <c r="C1312">
        <f>INDEX(resultados!$A$2:$ZZ$1389, 1306, MATCH($B$3, resultados!$A$1:$ZZ$1, 0))</f>
        <v/>
      </c>
    </row>
    <row r="1313">
      <c r="A1313">
        <f>INDEX(resultados!$A$2:$ZZ$1389, 1307, MATCH($B$1, resultados!$A$1:$ZZ$1, 0))</f>
        <v/>
      </c>
      <c r="B1313">
        <f>INDEX(resultados!$A$2:$ZZ$1389, 1307, MATCH($B$2, resultados!$A$1:$ZZ$1, 0))</f>
        <v/>
      </c>
      <c r="C1313">
        <f>INDEX(resultados!$A$2:$ZZ$1389, 1307, MATCH($B$3, resultados!$A$1:$ZZ$1, 0))</f>
        <v/>
      </c>
    </row>
    <row r="1314">
      <c r="A1314">
        <f>INDEX(resultados!$A$2:$ZZ$1389, 1308, MATCH($B$1, resultados!$A$1:$ZZ$1, 0))</f>
        <v/>
      </c>
      <c r="B1314">
        <f>INDEX(resultados!$A$2:$ZZ$1389, 1308, MATCH($B$2, resultados!$A$1:$ZZ$1, 0))</f>
        <v/>
      </c>
      <c r="C1314">
        <f>INDEX(resultados!$A$2:$ZZ$1389, 1308, MATCH($B$3, resultados!$A$1:$ZZ$1, 0))</f>
        <v/>
      </c>
    </row>
    <row r="1315">
      <c r="A1315">
        <f>INDEX(resultados!$A$2:$ZZ$1389, 1309, MATCH($B$1, resultados!$A$1:$ZZ$1, 0))</f>
        <v/>
      </c>
      <c r="B1315">
        <f>INDEX(resultados!$A$2:$ZZ$1389, 1309, MATCH($B$2, resultados!$A$1:$ZZ$1, 0))</f>
        <v/>
      </c>
      <c r="C1315">
        <f>INDEX(resultados!$A$2:$ZZ$1389, 1309, MATCH($B$3, resultados!$A$1:$ZZ$1, 0))</f>
        <v/>
      </c>
    </row>
    <row r="1316">
      <c r="A1316">
        <f>INDEX(resultados!$A$2:$ZZ$1389, 1310, MATCH($B$1, resultados!$A$1:$ZZ$1, 0))</f>
        <v/>
      </c>
      <c r="B1316">
        <f>INDEX(resultados!$A$2:$ZZ$1389, 1310, MATCH($B$2, resultados!$A$1:$ZZ$1, 0))</f>
        <v/>
      </c>
      <c r="C1316">
        <f>INDEX(resultados!$A$2:$ZZ$1389, 1310, MATCH($B$3, resultados!$A$1:$ZZ$1, 0))</f>
        <v/>
      </c>
    </row>
    <row r="1317">
      <c r="A1317">
        <f>INDEX(resultados!$A$2:$ZZ$1389, 1311, MATCH($B$1, resultados!$A$1:$ZZ$1, 0))</f>
        <v/>
      </c>
      <c r="B1317">
        <f>INDEX(resultados!$A$2:$ZZ$1389, 1311, MATCH($B$2, resultados!$A$1:$ZZ$1, 0))</f>
        <v/>
      </c>
      <c r="C1317">
        <f>INDEX(resultados!$A$2:$ZZ$1389, 1311, MATCH($B$3, resultados!$A$1:$ZZ$1, 0))</f>
        <v/>
      </c>
    </row>
    <row r="1318">
      <c r="A1318">
        <f>INDEX(resultados!$A$2:$ZZ$1389, 1312, MATCH($B$1, resultados!$A$1:$ZZ$1, 0))</f>
        <v/>
      </c>
      <c r="B1318">
        <f>INDEX(resultados!$A$2:$ZZ$1389, 1312, MATCH($B$2, resultados!$A$1:$ZZ$1, 0))</f>
        <v/>
      </c>
      <c r="C1318">
        <f>INDEX(resultados!$A$2:$ZZ$1389, 1312, MATCH($B$3, resultados!$A$1:$ZZ$1, 0))</f>
        <v/>
      </c>
    </row>
    <row r="1319">
      <c r="A1319">
        <f>INDEX(resultados!$A$2:$ZZ$1389, 1313, MATCH($B$1, resultados!$A$1:$ZZ$1, 0))</f>
        <v/>
      </c>
      <c r="B1319">
        <f>INDEX(resultados!$A$2:$ZZ$1389, 1313, MATCH($B$2, resultados!$A$1:$ZZ$1, 0))</f>
        <v/>
      </c>
      <c r="C1319">
        <f>INDEX(resultados!$A$2:$ZZ$1389, 1313, MATCH($B$3, resultados!$A$1:$ZZ$1, 0))</f>
        <v/>
      </c>
    </row>
    <row r="1320">
      <c r="A1320">
        <f>INDEX(resultados!$A$2:$ZZ$1389, 1314, MATCH($B$1, resultados!$A$1:$ZZ$1, 0))</f>
        <v/>
      </c>
      <c r="B1320">
        <f>INDEX(resultados!$A$2:$ZZ$1389, 1314, MATCH($B$2, resultados!$A$1:$ZZ$1, 0))</f>
        <v/>
      </c>
      <c r="C1320">
        <f>INDEX(resultados!$A$2:$ZZ$1389, 1314, MATCH($B$3, resultados!$A$1:$ZZ$1, 0))</f>
        <v/>
      </c>
    </row>
    <row r="1321">
      <c r="A1321">
        <f>INDEX(resultados!$A$2:$ZZ$1389, 1315, MATCH($B$1, resultados!$A$1:$ZZ$1, 0))</f>
        <v/>
      </c>
      <c r="B1321">
        <f>INDEX(resultados!$A$2:$ZZ$1389, 1315, MATCH($B$2, resultados!$A$1:$ZZ$1, 0))</f>
        <v/>
      </c>
      <c r="C1321">
        <f>INDEX(resultados!$A$2:$ZZ$1389, 1315, MATCH($B$3, resultados!$A$1:$ZZ$1, 0))</f>
        <v/>
      </c>
    </row>
    <row r="1322">
      <c r="A1322">
        <f>INDEX(resultados!$A$2:$ZZ$1389, 1316, MATCH($B$1, resultados!$A$1:$ZZ$1, 0))</f>
        <v/>
      </c>
      <c r="B1322">
        <f>INDEX(resultados!$A$2:$ZZ$1389, 1316, MATCH($B$2, resultados!$A$1:$ZZ$1, 0))</f>
        <v/>
      </c>
      <c r="C1322">
        <f>INDEX(resultados!$A$2:$ZZ$1389, 1316, MATCH($B$3, resultados!$A$1:$ZZ$1, 0))</f>
        <v/>
      </c>
    </row>
    <row r="1323">
      <c r="A1323">
        <f>INDEX(resultados!$A$2:$ZZ$1389, 1317, MATCH($B$1, resultados!$A$1:$ZZ$1, 0))</f>
        <v/>
      </c>
      <c r="B1323">
        <f>INDEX(resultados!$A$2:$ZZ$1389, 1317, MATCH($B$2, resultados!$A$1:$ZZ$1, 0))</f>
        <v/>
      </c>
      <c r="C1323">
        <f>INDEX(resultados!$A$2:$ZZ$1389, 1317, MATCH($B$3, resultados!$A$1:$ZZ$1, 0))</f>
        <v/>
      </c>
    </row>
    <row r="1324">
      <c r="A1324">
        <f>INDEX(resultados!$A$2:$ZZ$1389, 1318, MATCH($B$1, resultados!$A$1:$ZZ$1, 0))</f>
        <v/>
      </c>
      <c r="B1324">
        <f>INDEX(resultados!$A$2:$ZZ$1389, 1318, MATCH($B$2, resultados!$A$1:$ZZ$1, 0))</f>
        <v/>
      </c>
      <c r="C1324">
        <f>INDEX(resultados!$A$2:$ZZ$1389, 1318, MATCH($B$3, resultados!$A$1:$ZZ$1, 0))</f>
        <v/>
      </c>
    </row>
    <row r="1325">
      <c r="A1325">
        <f>INDEX(resultados!$A$2:$ZZ$1389, 1319, MATCH($B$1, resultados!$A$1:$ZZ$1, 0))</f>
        <v/>
      </c>
      <c r="B1325">
        <f>INDEX(resultados!$A$2:$ZZ$1389, 1319, MATCH($B$2, resultados!$A$1:$ZZ$1, 0))</f>
        <v/>
      </c>
      <c r="C1325">
        <f>INDEX(resultados!$A$2:$ZZ$1389, 1319, MATCH($B$3, resultados!$A$1:$ZZ$1, 0))</f>
        <v/>
      </c>
    </row>
    <row r="1326">
      <c r="A1326">
        <f>INDEX(resultados!$A$2:$ZZ$1389, 1320, MATCH($B$1, resultados!$A$1:$ZZ$1, 0))</f>
        <v/>
      </c>
      <c r="B1326">
        <f>INDEX(resultados!$A$2:$ZZ$1389, 1320, MATCH($B$2, resultados!$A$1:$ZZ$1, 0))</f>
        <v/>
      </c>
      <c r="C1326">
        <f>INDEX(resultados!$A$2:$ZZ$1389, 1320, MATCH($B$3, resultados!$A$1:$ZZ$1, 0))</f>
        <v/>
      </c>
    </row>
    <row r="1327">
      <c r="A1327">
        <f>INDEX(resultados!$A$2:$ZZ$1389, 1321, MATCH($B$1, resultados!$A$1:$ZZ$1, 0))</f>
        <v/>
      </c>
      <c r="B1327">
        <f>INDEX(resultados!$A$2:$ZZ$1389, 1321, MATCH($B$2, resultados!$A$1:$ZZ$1, 0))</f>
        <v/>
      </c>
      <c r="C1327">
        <f>INDEX(resultados!$A$2:$ZZ$1389, 1321, MATCH($B$3, resultados!$A$1:$ZZ$1, 0))</f>
        <v/>
      </c>
    </row>
    <row r="1328">
      <c r="A1328">
        <f>INDEX(resultados!$A$2:$ZZ$1389, 1322, MATCH($B$1, resultados!$A$1:$ZZ$1, 0))</f>
        <v/>
      </c>
      <c r="B1328">
        <f>INDEX(resultados!$A$2:$ZZ$1389, 1322, MATCH($B$2, resultados!$A$1:$ZZ$1, 0))</f>
        <v/>
      </c>
      <c r="C1328">
        <f>INDEX(resultados!$A$2:$ZZ$1389, 1322, MATCH($B$3, resultados!$A$1:$ZZ$1, 0))</f>
        <v/>
      </c>
    </row>
    <row r="1329">
      <c r="A1329">
        <f>INDEX(resultados!$A$2:$ZZ$1389, 1323, MATCH($B$1, resultados!$A$1:$ZZ$1, 0))</f>
        <v/>
      </c>
      <c r="B1329">
        <f>INDEX(resultados!$A$2:$ZZ$1389, 1323, MATCH($B$2, resultados!$A$1:$ZZ$1, 0))</f>
        <v/>
      </c>
      <c r="C1329">
        <f>INDEX(resultados!$A$2:$ZZ$1389, 1323, MATCH($B$3, resultados!$A$1:$ZZ$1, 0))</f>
        <v/>
      </c>
    </row>
    <row r="1330">
      <c r="A1330">
        <f>INDEX(resultados!$A$2:$ZZ$1389, 1324, MATCH($B$1, resultados!$A$1:$ZZ$1, 0))</f>
        <v/>
      </c>
      <c r="B1330">
        <f>INDEX(resultados!$A$2:$ZZ$1389, 1324, MATCH($B$2, resultados!$A$1:$ZZ$1, 0))</f>
        <v/>
      </c>
      <c r="C1330">
        <f>INDEX(resultados!$A$2:$ZZ$1389, 1324, MATCH($B$3, resultados!$A$1:$ZZ$1, 0))</f>
        <v/>
      </c>
    </row>
    <row r="1331">
      <c r="A1331">
        <f>INDEX(resultados!$A$2:$ZZ$1389, 1325, MATCH($B$1, resultados!$A$1:$ZZ$1, 0))</f>
        <v/>
      </c>
      <c r="B1331">
        <f>INDEX(resultados!$A$2:$ZZ$1389, 1325, MATCH($B$2, resultados!$A$1:$ZZ$1, 0))</f>
        <v/>
      </c>
      <c r="C1331">
        <f>INDEX(resultados!$A$2:$ZZ$1389, 1325, MATCH($B$3, resultados!$A$1:$ZZ$1, 0))</f>
        <v/>
      </c>
    </row>
    <row r="1332">
      <c r="A1332">
        <f>INDEX(resultados!$A$2:$ZZ$1389, 1326, MATCH($B$1, resultados!$A$1:$ZZ$1, 0))</f>
        <v/>
      </c>
      <c r="B1332">
        <f>INDEX(resultados!$A$2:$ZZ$1389, 1326, MATCH($B$2, resultados!$A$1:$ZZ$1, 0))</f>
        <v/>
      </c>
      <c r="C1332">
        <f>INDEX(resultados!$A$2:$ZZ$1389, 1326, MATCH($B$3, resultados!$A$1:$ZZ$1, 0))</f>
        <v/>
      </c>
    </row>
    <row r="1333">
      <c r="A1333">
        <f>INDEX(resultados!$A$2:$ZZ$1389, 1327, MATCH($B$1, resultados!$A$1:$ZZ$1, 0))</f>
        <v/>
      </c>
      <c r="B1333">
        <f>INDEX(resultados!$A$2:$ZZ$1389, 1327, MATCH($B$2, resultados!$A$1:$ZZ$1, 0))</f>
        <v/>
      </c>
      <c r="C1333">
        <f>INDEX(resultados!$A$2:$ZZ$1389, 1327, MATCH($B$3, resultados!$A$1:$ZZ$1, 0))</f>
        <v/>
      </c>
    </row>
    <row r="1334">
      <c r="A1334">
        <f>INDEX(resultados!$A$2:$ZZ$1389, 1328, MATCH($B$1, resultados!$A$1:$ZZ$1, 0))</f>
        <v/>
      </c>
      <c r="B1334">
        <f>INDEX(resultados!$A$2:$ZZ$1389, 1328, MATCH($B$2, resultados!$A$1:$ZZ$1, 0))</f>
        <v/>
      </c>
      <c r="C1334">
        <f>INDEX(resultados!$A$2:$ZZ$1389, 1328, MATCH($B$3, resultados!$A$1:$ZZ$1, 0))</f>
        <v/>
      </c>
    </row>
    <row r="1335">
      <c r="A1335">
        <f>INDEX(resultados!$A$2:$ZZ$1389, 1329, MATCH($B$1, resultados!$A$1:$ZZ$1, 0))</f>
        <v/>
      </c>
      <c r="B1335">
        <f>INDEX(resultados!$A$2:$ZZ$1389, 1329, MATCH($B$2, resultados!$A$1:$ZZ$1, 0))</f>
        <v/>
      </c>
      <c r="C1335">
        <f>INDEX(resultados!$A$2:$ZZ$1389, 1329, MATCH($B$3, resultados!$A$1:$ZZ$1, 0))</f>
        <v/>
      </c>
    </row>
    <row r="1336">
      <c r="A1336">
        <f>INDEX(resultados!$A$2:$ZZ$1389, 1330, MATCH($B$1, resultados!$A$1:$ZZ$1, 0))</f>
        <v/>
      </c>
      <c r="B1336">
        <f>INDEX(resultados!$A$2:$ZZ$1389, 1330, MATCH($B$2, resultados!$A$1:$ZZ$1, 0))</f>
        <v/>
      </c>
      <c r="C1336">
        <f>INDEX(resultados!$A$2:$ZZ$1389, 1330, MATCH($B$3, resultados!$A$1:$ZZ$1, 0))</f>
        <v/>
      </c>
    </row>
    <row r="1337">
      <c r="A1337">
        <f>INDEX(resultados!$A$2:$ZZ$1389, 1331, MATCH($B$1, resultados!$A$1:$ZZ$1, 0))</f>
        <v/>
      </c>
      <c r="B1337">
        <f>INDEX(resultados!$A$2:$ZZ$1389, 1331, MATCH($B$2, resultados!$A$1:$ZZ$1, 0))</f>
        <v/>
      </c>
      <c r="C1337">
        <f>INDEX(resultados!$A$2:$ZZ$1389, 1331, MATCH($B$3, resultados!$A$1:$ZZ$1, 0))</f>
        <v/>
      </c>
    </row>
    <row r="1338">
      <c r="A1338">
        <f>INDEX(resultados!$A$2:$ZZ$1389, 1332, MATCH($B$1, resultados!$A$1:$ZZ$1, 0))</f>
        <v/>
      </c>
      <c r="B1338">
        <f>INDEX(resultados!$A$2:$ZZ$1389, 1332, MATCH($B$2, resultados!$A$1:$ZZ$1, 0))</f>
        <v/>
      </c>
      <c r="C1338">
        <f>INDEX(resultados!$A$2:$ZZ$1389, 1332, MATCH($B$3, resultados!$A$1:$ZZ$1, 0))</f>
        <v/>
      </c>
    </row>
    <row r="1339">
      <c r="A1339">
        <f>INDEX(resultados!$A$2:$ZZ$1389, 1333, MATCH($B$1, resultados!$A$1:$ZZ$1, 0))</f>
        <v/>
      </c>
      <c r="B1339">
        <f>INDEX(resultados!$A$2:$ZZ$1389, 1333, MATCH($B$2, resultados!$A$1:$ZZ$1, 0))</f>
        <v/>
      </c>
      <c r="C1339">
        <f>INDEX(resultados!$A$2:$ZZ$1389, 1333, MATCH($B$3, resultados!$A$1:$ZZ$1, 0))</f>
        <v/>
      </c>
    </row>
    <row r="1340">
      <c r="A1340">
        <f>INDEX(resultados!$A$2:$ZZ$1389, 1334, MATCH($B$1, resultados!$A$1:$ZZ$1, 0))</f>
        <v/>
      </c>
      <c r="B1340">
        <f>INDEX(resultados!$A$2:$ZZ$1389, 1334, MATCH($B$2, resultados!$A$1:$ZZ$1, 0))</f>
        <v/>
      </c>
      <c r="C1340">
        <f>INDEX(resultados!$A$2:$ZZ$1389, 1334, MATCH($B$3, resultados!$A$1:$ZZ$1, 0))</f>
        <v/>
      </c>
    </row>
    <row r="1341">
      <c r="A1341">
        <f>INDEX(resultados!$A$2:$ZZ$1389, 1335, MATCH($B$1, resultados!$A$1:$ZZ$1, 0))</f>
        <v/>
      </c>
      <c r="B1341">
        <f>INDEX(resultados!$A$2:$ZZ$1389, 1335, MATCH($B$2, resultados!$A$1:$ZZ$1, 0))</f>
        <v/>
      </c>
      <c r="C1341">
        <f>INDEX(resultados!$A$2:$ZZ$1389, 1335, MATCH($B$3, resultados!$A$1:$ZZ$1, 0))</f>
        <v/>
      </c>
    </row>
    <row r="1342">
      <c r="A1342">
        <f>INDEX(resultados!$A$2:$ZZ$1389, 1336, MATCH($B$1, resultados!$A$1:$ZZ$1, 0))</f>
        <v/>
      </c>
      <c r="B1342">
        <f>INDEX(resultados!$A$2:$ZZ$1389, 1336, MATCH($B$2, resultados!$A$1:$ZZ$1, 0))</f>
        <v/>
      </c>
      <c r="C1342">
        <f>INDEX(resultados!$A$2:$ZZ$1389, 1336, MATCH($B$3, resultados!$A$1:$ZZ$1, 0))</f>
        <v/>
      </c>
    </row>
    <row r="1343">
      <c r="A1343">
        <f>INDEX(resultados!$A$2:$ZZ$1389, 1337, MATCH($B$1, resultados!$A$1:$ZZ$1, 0))</f>
        <v/>
      </c>
      <c r="B1343">
        <f>INDEX(resultados!$A$2:$ZZ$1389, 1337, MATCH($B$2, resultados!$A$1:$ZZ$1, 0))</f>
        <v/>
      </c>
      <c r="C1343">
        <f>INDEX(resultados!$A$2:$ZZ$1389, 1337, MATCH($B$3, resultados!$A$1:$ZZ$1, 0))</f>
        <v/>
      </c>
    </row>
    <row r="1344">
      <c r="A1344">
        <f>INDEX(resultados!$A$2:$ZZ$1389, 1338, MATCH($B$1, resultados!$A$1:$ZZ$1, 0))</f>
        <v/>
      </c>
      <c r="B1344">
        <f>INDEX(resultados!$A$2:$ZZ$1389, 1338, MATCH($B$2, resultados!$A$1:$ZZ$1, 0))</f>
        <v/>
      </c>
      <c r="C1344">
        <f>INDEX(resultados!$A$2:$ZZ$1389, 1338, MATCH($B$3, resultados!$A$1:$ZZ$1, 0))</f>
        <v/>
      </c>
    </row>
    <row r="1345">
      <c r="A1345">
        <f>INDEX(resultados!$A$2:$ZZ$1389, 1339, MATCH($B$1, resultados!$A$1:$ZZ$1, 0))</f>
        <v/>
      </c>
      <c r="B1345">
        <f>INDEX(resultados!$A$2:$ZZ$1389, 1339, MATCH($B$2, resultados!$A$1:$ZZ$1, 0))</f>
        <v/>
      </c>
      <c r="C1345">
        <f>INDEX(resultados!$A$2:$ZZ$1389, 1339, MATCH($B$3, resultados!$A$1:$ZZ$1, 0))</f>
        <v/>
      </c>
    </row>
    <row r="1346">
      <c r="A1346">
        <f>INDEX(resultados!$A$2:$ZZ$1389, 1340, MATCH($B$1, resultados!$A$1:$ZZ$1, 0))</f>
        <v/>
      </c>
      <c r="B1346">
        <f>INDEX(resultados!$A$2:$ZZ$1389, 1340, MATCH($B$2, resultados!$A$1:$ZZ$1, 0))</f>
        <v/>
      </c>
      <c r="C1346">
        <f>INDEX(resultados!$A$2:$ZZ$1389, 1340, MATCH($B$3, resultados!$A$1:$ZZ$1, 0))</f>
        <v/>
      </c>
    </row>
    <row r="1347">
      <c r="A1347">
        <f>INDEX(resultados!$A$2:$ZZ$1389, 1341, MATCH($B$1, resultados!$A$1:$ZZ$1, 0))</f>
        <v/>
      </c>
      <c r="B1347">
        <f>INDEX(resultados!$A$2:$ZZ$1389, 1341, MATCH($B$2, resultados!$A$1:$ZZ$1, 0))</f>
        <v/>
      </c>
      <c r="C1347">
        <f>INDEX(resultados!$A$2:$ZZ$1389, 1341, MATCH($B$3, resultados!$A$1:$ZZ$1, 0))</f>
        <v/>
      </c>
    </row>
    <row r="1348">
      <c r="A1348">
        <f>INDEX(resultados!$A$2:$ZZ$1389, 1342, MATCH($B$1, resultados!$A$1:$ZZ$1, 0))</f>
        <v/>
      </c>
      <c r="B1348">
        <f>INDEX(resultados!$A$2:$ZZ$1389, 1342, MATCH($B$2, resultados!$A$1:$ZZ$1, 0))</f>
        <v/>
      </c>
      <c r="C1348">
        <f>INDEX(resultados!$A$2:$ZZ$1389, 1342, MATCH($B$3, resultados!$A$1:$ZZ$1, 0))</f>
        <v/>
      </c>
    </row>
    <row r="1349">
      <c r="A1349">
        <f>INDEX(resultados!$A$2:$ZZ$1389, 1343, MATCH($B$1, resultados!$A$1:$ZZ$1, 0))</f>
        <v/>
      </c>
      <c r="B1349">
        <f>INDEX(resultados!$A$2:$ZZ$1389, 1343, MATCH($B$2, resultados!$A$1:$ZZ$1, 0))</f>
        <v/>
      </c>
      <c r="C1349">
        <f>INDEX(resultados!$A$2:$ZZ$1389, 1343, MATCH($B$3, resultados!$A$1:$ZZ$1, 0))</f>
        <v/>
      </c>
    </row>
    <row r="1350">
      <c r="A1350">
        <f>INDEX(resultados!$A$2:$ZZ$1389, 1344, MATCH($B$1, resultados!$A$1:$ZZ$1, 0))</f>
        <v/>
      </c>
      <c r="B1350">
        <f>INDEX(resultados!$A$2:$ZZ$1389, 1344, MATCH($B$2, resultados!$A$1:$ZZ$1, 0))</f>
        <v/>
      </c>
      <c r="C1350">
        <f>INDEX(resultados!$A$2:$ZZ$1389, 1344, MATCH($B$3, resultados!$A$1:$ZZ$1, 0))</f>
        <v/>
      </c>
    </row>
    <row r="1351">
      <c r="A1351">
        <f>INDEX(resultados!$A$2:$ZZ$1389, 1345, MATCH($B$1, resultados!$A$1:$ZZ$1, 0))</f>
        <v/>
      </c>
      <c r="B1351">
        <f>INDEX(resultados!$A$2:$ZZ$1389, 1345, MATCH($B$2, resultados!$A$1:$ZZ$1, 0))</f>
        <v/>
      </c>
      <c r="C1351">
        <f>INDEX(resultados!$A$2:$ZZ$1389, 1345, MATCH($B$3, resultados!$A$1:$ZZ$1, 0))</f>
        <v/>
      </c>
    </row>
    <row r="1352">
      <c r="A1352">
        <f>INDEX(resultados!$A$2:$ZZ$1389, 1346, MATCH($B$1, resultados!$A$1:$ZZ$1, 0))</f>
        <v/>
      </c>
      <c r="B1352">
        <f>INDEX(resultados!$A$2:$ZZ$1389, 1346, MATCH($B$2, resultados!$A$1:$ZZ$1, 0))</f>
        <v/>
      </c>
      <c r="C1352">
        <f>INDEX(resultados!$A$2:$ZZ$1389, 1346, MATCH($B$3, resultados!$A$1:$ZZ$1, 0))</f>
        <v/>
      </c>
    </row>
    <row r="1353">
      <c r="A1353">
        <f>INDEX(resultados!$A$2:$ZZ$1389, 1347, MATCH($B$1, resultados!$A$1:$ZZ$1, 0))</f>
        <v/>
      </c>
      <c r="B1353">
        <f>INDEX(resultados!$A$2:$ZZ$1389, 1347, MATCH($B$2, resultados!$A$1:$ZZ$1, 0))</f>
        <v/>
      </c>
      <c r="C1353">
        <f>INDEX(resultados!$A$2:$ZZ$1389, 1347, MATCH($B$3, resultados!$A$1:$ZZ$1, 0))</f>
        <v/>
      </c>
    </row>
    <row r="1354">
      <c r="A1354">
        <f>INDEX(resultados!$A$2:$ZZ$1389, 1348, MATCH($B$1, resultados!$A$1:$ZZ$1, 0))</f>
        <v/>
      </c>
      <c r="B1354">
        <f>INDEX(resultados!$A$2:$ZZ$1389, 1348, MATCH($B$2, resultados!$A$1:$ZZ$1, 0))</f>
        <v/>
      </c>
      <c r="C1354">
        <f>INDEX(resultados!$A$2:$ZZ$1389, 1348, MATCH($B$3, resultados!$A$1:$ZZ$1, 0))</f>
        <v/>
      </c>
    </row>
    <row r="1355">
      <c r="A1355">
        <f>INDEX(resultados!$A$2:$ZZ$1389, 1349, MATCH($B$1, resultados!$A$1:$ZZ$1, 0))</f>
        <v/>
      </c>
      <c r="B1355">
        <f>INDEX(resultados!$A$2:$ZZ$1389, 1349, MATCH($B$2, resultados!$A$1:$ZZ$1, 0))</f>
        <v/>
      </c>
      <c r="C1355">
        <f>INDEX(resultados!$A$2:$ZZ$1389, 1349, MATCH($B$3, resultados!$A$1:$ZZ$1, 0))</f>
        <v/>
      </c>
    </row>
    <row r="1356">
      <c r="A1356">
        <f>INDEX(resultados!$A$2:$ZZ$1389, 1350, MATCH($B$1, resultados!$A$1:$ZZ$1, 0))</f>
        <v/>
      </c>
      <c r="B1356">
        <f>INDEX(resultados!$A$2:$ZZ$1389, 1350, MATCH($B$2, resultados!$A$1:$ZZ$1, 0))</f>
        <v/>
      </c>
      <c r="C1356">
        <f>INDEX(resultados!$A$2:$ZZ$1389, 1350, MATCH($B$3, resultados!$A$1:$ZZ$1, 0))</f>
        <v/>
      </c>
    </row>
    <row r="1357">
      <c r="A1357">
        <f>INDEX(resultados!$A$2:$ZZ$1389, 1351, MATCH($B$1, resultados!$A$1:$ZZ$1, 0))</f>
        <v/>
      </c>
      <c r="B1357">
        <f>INDEX(resultados!$A$2:$ZZ$1389, 1351, MATCH($B$2, resultados!$A$1:$ZZ$1, 0))</f>
        <v/>
      </c>
      <c r="C1357">
        <f>INDEX(resultados!$A$2:$ZZ$1389, 1351, MATCH($B$3, resultados!$A$1:$ZZ$1, 0))</f>
        <v/>
      </c>
    </row>
    <row r="1358">
      <c r="A1358">
        <f>INDEX(resultados!$A$2:$ZZ$1389, 1352, MATCH($B$1, resultados!$A$1:$ZZ$1, 0))</f>
        <v/>
      </c>
      <c r="B1358">
        <f>INDEX(resultados!$A$2:$ZZ$1389, 1352, MATCH($B$2, resultados!$A$1:$ZZ$1, 0))</f>
        <v/>
      </c>
      <c r="C1358">
        <f>INDEX(resultados!$A$2:$ZZ$1389, 1352, MATCH($B$3, resultados!$A$1:$ZZ$1, 0))</f>
        <v/>
      </c>
    </row>
    <row r="1359">
      <c r="A1359">
        <f>INDEX(resultados!$A$2:$ZZ$1389, 1353, MATCH($B$1, resultados!$A$1:$ZZ$1, 0))</f>
        <v/>
      </c>
      <c r="B1359">
        <f>INDEX(resultados!$A$2:$ZZ$1389, 1353, MATCH($B$2, resultados!$A$1:$ZZ$1, 0))</f>
        <v/>
      </c>
      <c r="C1359">
        <f>INDEX(resultados!$A$2:$ZZ$1389, 1353, MATCH($B$3, resultados!$A$1:$ZZ$1, 0))</f>
        <v/>
      </c>
    </row>
    <row r="1360">
      <c r="A1360">
        <f>INDEX(resultados!$A$2:$ZZ$1389, 1354, MATCH($B$1, resultados!$A$1:$ZZ$1, 0))</f>
        <v/>
      </c>
      <c r="B1360">
        <f>INDEX(resultados!$A$2:$ZZ$1389, 1354, MATCH($B$2, resultados!$A$1:$ZZ$1, 0))</f>
        <v/>
      </c>
      <c r="C1360">
        <f>INDEX(resultados!$A$2:$ZZ$1389, 1354, MATCH($B$3, resultados!$A$1:$ZZ$1, 0))</f>
        <v/>
      </c>
    </row>
    <row r="1361">
      <c r="A1361">
        <f>INDEX(resultados!$A$2:$ZZ$1389, 1355, MATCH($B$1, resultados!$A$1:$ZZ$1, 0))</f>
        <v/>
      </c>
      <c r="B1361">
        <f>INDEX(resultados!$A$2:$ZZ$1389, 1355, MATCH($B$2, resultados!$A$1:$ZZ$1, 0))</f>
        <v/>
      </c>
      <c r="C1361">
        <f>INDEX(resultados!$A$2:$ZZ$1389, 1355, MATCH($B$3, resultados!$A$1:$ZZ$1, 0))</f>
        <v/>
      </c>
    </row>
    <row r="1362">
      <c r="A1362">
        <f>INDEX(resultados!$A$2:$ZZ$1389, 1356, MATCH($B$1, resultados!$A$1:$ZZ$1, 0))</f>
        <v/>
      </c>
      <c r="B1362">
        <f>INDEX(resultados!$A$2:$ZZ$1389, 1356, MATCH($B$2, resultados!$A$1:$ZZ$1, 0))</f>
        <v/>
      </c>
      <c r="C1362">
        <f>INDEX(resultados!$A$2:$ZZ$1389, 1356, MATCH($B$3, resultados!$A$1:$ZZ$1, 0))</f>
        <v/>
      </c>
    </row>
    <row r="1363">
      <c r="A1363">
        <f>INDEX(resultados!$A$2:$ZZ$1389, 1357, MATCH($B$1, resultados!$A$1:$ZZ$1, 0))</f>
        <v/>
      </c>
      <c r="B1363">
        <f>INDEX(resultados!$A$2:$ZZ$1389, 1357, MATCH($B$2, resultados!$A$1:$ZZ$1, 0))</f>
        <v/>
      </c>
      <c r="C1363">
        <f>INDEX(resultados!$A$2:$ZZ$1389, 1357, MATCH($B$3, resultados!$A$1:$ZZ$1, 0))</f>
        <v/>
      </c>
    </row>
    <row r="1364">
      <c r="A1364">
        <f>INDEX(resultados!$A$2:$ZZ$1389, 1358, MATCH($B$1, resultados!$A$1:$ZZ$1, 0))</f>
        <v/>
      </c>
      <c r="B1364">
        <f>INDEX(resultados!$A$2:$ZZ$1389, 1358, MATCH($B$2, resultados!$A$1:$ZZ$1, 0))</f>
        <v/>
      </c>
      <c r="C1364">
        <f>INDEX(resultados!$A$2:$ZZ$1389, 1358, MATCH($B$3, resultados!$A$1:$ZZ$1, 0))</f>
        <v/>
      </c>
    </row>
    <row r="1365">
      <c r="A1365">
        <f>INDEX(resultados!$A$2:$ZZ$1389, 1359, MATCH($B$1, resultados!$A$1:$ZZ$1, 0))</f>
        <v/>
      </c>
      <c r="B1365">
        <f>INDEX(resultados!$A$2:$ZZ$1389, 1359, MATCH($B$2, resultados!$A$1:$ZZ$1, 0))</f>
        <v/>
      </c>
      <c r="C1365">
        <f>INDEX(resultados!$A$2:$ZZ$1389, 1359, MATCH($B$3, resultados!$A$1:$ZZ$1, 0))</f>
        <v/>
      </c>
    </row>
    <row r="1366">
      <c r="A1366">
        <f>INDEX(resultados!$A$2:$ZZ$1389, 1360, MATCH($B$1, resultados!$A$1:$ZZ$1, 0))</f>
        <v/>
      </c>
      <c r="B1366">
        <f>INDEX(resultados!$A$2:$ZZ$1389, 1360, MATCH($B$2, resultados!$A$1:$ZZ$1, 0))</f>
        <v/>
      </c>
      <c r="C1366">
        <f>INDEX(resultados!$A$2:$ZZ$1389, 1360, MATCH($B$3, resultados!$A$1:$ZZ$1, 0))</f>
        <v/>
      </c>
    </row>
    <row r="1367">
      <c r="A1367">
        <f>INDEX(resultados!$A$2:$ZZ$1389, 1361, MATCH($B$1, resultados!$A$1:$ZZ$1, 0))</f>
        <v/>
      </c>
      <c r="B1367">
        <f>INDEX(resultados!$A$2:$ZZ$1389, 1361, MATCH($B$2, resultados!$A$1:$ZZ$1, 0))</f>
        <v/>
      </c>
      <c r="C1367">
        <f>INDEX(resultados!$A$2:$ZZ$1389, 1361, MATCH($B$3, resultados!$A$1:$ZZ$1, 0))</f>
        <v/>
      </c>
    </row>
    <row r="1368">
      <c r="A1368">
        <f>INDEX(resultados!$A$2:$ZZ$1389, 1362, MATCH($B$1, resultados!$A$1:$ZZ$1, 0))</f>
        <v/>
      </c>
      <c r="B1368">
        <f>INDEX(resultados!$A$2:$ZZ$1389, 1362, MATCH($B$2, resultados!$A$1:$ZZ$1, 0))</f>
        <v/>
      </c>
      <c r="C1368">
        <f>INDEX(resultados!$A$2:$ZZ$1389, 1362, MATCH($B$3, resultados!$A$1:$ZZ$1, 0))</f>
        <v/>
      </c>
    </row>
    <row r="1369">
      <c r="A1369">
        <f>INDEX(resultados!$A$2:$ZZ$1389, 1363, MATCH($B$1, resultados!$A$1:$ZZ$1, 0))</f>
        <v/>
      </c>
      <c r="B1369">
        <f>INDEX(resultados!$A$2:$ZZ$1389, 1363, MATCH($B$2, resultados!$A$1:$ZZ$1, 0))</f>
        <v/>
      </c>
      <c r="C1369">
        <f>INDEX(resultados!$A$2:$ZZ$1389, 1363, MATCH($B$3, resultados!$A$1:$ZZ$1, 0))</f>
        <v/>
      </c>
    </row>
    <row r="1370">
      <c r="A1370">
        <f>INDEX(resultados!$A$2:$ZZ$1389, 1364, MATCH($B$1, resultados!$A$1:$ZZ$1, 0))</f>
        <v/>
      </c>
      <c r="B1370">
        <f>INDEX(resultados!$A$2:$ZZ$1389, 1364, MATCH($B$2, resultados!$A$1:$ZZ$1, 0))</f>
        <v/>
      </c>
      <c r="C1370">
        <f>INDEX(resultados!$A$2:$ZZ$1389, 1364, MATCH($B$3, resultados!$A$1:$ZZ$1, 0))</f>
        <v/>
      </c>
    </row>
    <row r="1371">
      <c r="A1371">
        <f>INDEX(resultados!$A$2:$ZZ$1389, 1365, MATCH($B$1, resultados!$A$1:$ZZ$1, 0))</f>
        <v/>
      </c>
      <c r="B1371">
        <f>INDEX(resultados!$A$2:$ZZ$1389, 1365, MATCH($B$2, resultados!$A$1:$ZZ$1, 0))</f>
        <v/>
      </c>
      <c r="C1371">
        <f>INDEX(resultados!$A$2:$ZZ$1389, 1365, MATCH($B$3, resultados!$A$1:$ZZ$1, 0))</f>
        <v/>
      </c>
    </row>
    <row r="1372">
      <c r="A1372">
        <f>INDEX(resultados!$A$2:$ZZ$1389, 1366, MATCH($B$1, resultados!$A$1:$ZZ$1, 0))</f>
        <v/>
      </c>
      <c r="B1372">
        <f>INDEX(resultados!$A$2:$ZZ$1389, 1366, MATCH($B$2, resultados!$A$1:$ZZ$1, 0))</f>
        <v/>
      </c>
      <c r="C1372">
        <f>INDEX(resultados!$A$2:$ZZ$1389, 1366, MATCH($B$3, resultados!$A$1:$ZZ$1, 0))</f>
        <v/>
      </c>
    </row>
    <row r="1373">
      <c r="A1373">
        <f>INDEX(resultados!$A$2:$ZZ$1389, 1367, MATCH($B$1, resultados!$A$1:$ZZ$1, 0))</f>
        <v/>
      </c>
      <c r="B1373">
        <f>INDEX(resultados!$A$2:$ZZ$1389, 1367, MATCH($B$2, resultados!$A$1:$ZZ$1, 0))</f>
        <v/>
      </c>
      <c r="C1373">
        <f>INDEX(resultados!$A$2:$ZZ$1389, 1367, MATCH($B$3, resultados!$A$1:$ZZ$1, 0))</f>
        <v/>
      </c>
    </row>
    <row r="1374">
      <c r="A1374">
        <f>INDEX(resultados!$A$2:$ZZ$1389, 1368, MATCH($B$1, resultados!$A$1:$ZZ$1, 0))</f>
        <v/>
      </c>
      <c r="B1374">
        <f>INDEX(resultados!$A$2:$ZZ$1389, 1368, MATCH($B$2, resultados!$A$1:$ZZ$1, 0))</f>
        <v/>
      </c>
      <c r="C1374">
        <f>INDEX(resultados!$A$2:$ZZ$1389, 1368, MATCH($B$3, resultados!$A$1:$ZZ$1, 0))</f>
        <v/>
      </c>
    </row>
    <row r="1375">
      <c r="A1375">
        <f>INDEX(resultados!$A$2:$ZZ$1389, 1369, MATCH($B$1, resultados!$A$1:$ZZ$1, 0))</f>
        <v/>
      </c>
      <c r="B1375">
        <f>INDEX(resultados!$A$2:$ZZ$1389, 1369, MATCH($B$2, resultados!$A$1:$ZZ$1, 0))</f>
        <v/>
      </c>
      <c r="C1375">
        <f>INDEX(resultados!$A$2:$ZZ$1389, 1369, MATCH($B$3, resultados!$A$1:$ZZ$1, 0))</f>
        <v/>
      </c>
    </row>
    <row r="1376">
      <c r="A1376">
        <f>INDEX(resultados!$A$2:$ZZ$1389, 1370, MATCH($B$1, resultados!$A$1:$ZZ$1, 0))</f>
        <v/>
      </c>
      <c r="B1376">
        <f>INDEX(resultados!$A$2:$ZZ$1389, 1370, MATCH($B$2, resultados!$A$1:$ZZ$1, 0))</f>
        <v/>
      </c>
      <c r="C1376">
        <f>INDEX(resultados!$A$2:$ZZ$1389, 1370, MATCH($B$3, resultados!$A$1:$ZZ$1, 0))</f>
        <v/>
      </c>
    </row>
    <row r="1377">
      <c r="A1377">
        <f>INDEX(resultados!$A$2:$ZZ$1389, 1371, MATCH($B$1, resultados!$A$1:$ZZ$1, 0))</f>
        <v/>
      </c>
      <c r="B1377">
        <f>INDEX(resultados!$A$2:$ZZ$1389, 1371, MATCH($B$2, resultados!$A$1:$ZZ$1, 0))</f>
        <v/>
      </c>
      <c r="C1377">
        <f>INDEX(resultados!$A$2:$ZZ$1389, 1371, MATCH($B$3, resultados!$A$1:$ZZ$1, 0))</f>
        <v/>
      </c>
    </row>
    <row r="1378">
      <c r="A1378">
        <f>INDEX(resultados!$A$2:$ZZ$1389, 1372, MATCH($B$1, resultados!$A$1:$ZZ$1, 0))</f>
        <v/>
      </c>
      <c r="B1378">
        <f>INDEX(resultados!$A$2:$ZZ$1389, 1372, MATCH($B$2, resultados!$A$1:$ZZ$1, 0))</f>
        <v/>
      </c>
      <c r="C1378">
        <f>INDEX(resultados!$A$2:$ZZ$1389, 1372, MATCH($B$3, resultados!$A$1:$ZZ$1, 0))</f>
        <v/>
      </c>
    </row>
    <row r="1379">
      <c r="A1379">
        <f>INDEX(resultados!$A$2:$ZZ$1389, 1373, MATCH($B$1, resultados!$A$1:$ZZ$1, 0))</f>
        <v/>
      </c>
      <c r="B1379">
        <f>INDEX(resultados!$A$2:$ZZ$1389, 1373, MATCH($B$2, resultados!$A$1:$ZZ$1, 0))</f>
        <v/>
      </c>
      <c r="C1379">
        <f>INDEX(resultados!$A$2:$ZZ$1389, 1373, MATCH($B$3, resultados!$A$1:$ZZ$1, 0))</f>
        <v/>
      </c>
    </row>
    <row r="1380">
      <c r="A1380">
        <f>INDEX(resultados!$A$2:$ZZ$1389, 1374, MATCH($B$1, resultados!$A$1:$ZZ$1, 0))</f>
        <v/>
      </c>
      <c r="B1380">
        <f>INDEX(resultados!$A$2:$ZZ$1389, 1374, MATCH($B$2, resultados!$A$1:$ZZ$1, 0))</f>
        <v/>
      </c>
      <c r="C1380">
        <f>INDEX(resultados!$A$2:$ZZ$1389, 1374, MATCH($B$3, resultados!$A$1:$ZZ$1, 0))</f>
        <v/>
      </c>
    </row>
    <row r="1381">
      <c r="A1381">
        <f>INDEX(resultados!$A$2:$ZZ$1389, 1375, MATCH($B$1, resultados!$A$1:$ZZ$1, 0))</f>
        <v/>
      </c>
      <c r="B1381">
        <f>INDEX(resultados!$A$2:$ZZ$1389, 1375, MATCH($B$2, resultados!$A$1:$ZZ$1, 0))</f>
        <v/>
      </c>
      <c r="C1381">
        <f>INDEX(resultados!$A$2:$ZZ$1389, 1375, MATCH($B$3, resultados!$A$1:$ZZ$1, 0))</f>
        <v/>
      </c>
    </row>
    <row r="1382">
      <c r="A1382">
        <f>INDEX(resultados!$A$2:$ZZ$1389, 1376, MATCH($B$1, resultados!$A$1:$ZZ$1, 0))</f>
        <v/>
      </c>
      <c r="B1382">
        <f>INDEX(resultados!$A$2:$ZZ$1389, 1376, MATCH($B$2, resultados!$A$1:$ZZ$1, 0))</f>
        <v/>
      </c>
      <c r="C1382">
        <f>INDEX(resultados!$A$2:$ZZ$1389, 1376, MATCH($B$3, resultados!$A$1:$ZZ$1, 0))</f>
        <v/>
      </c>
    </row>
    <row r="1383">
      <c r="A1383">
        <f>INDEX(resultados!$A$2:$ZZ$1389, 1377, MATCH($B$1, resultados!$A$1:$ZZ$1, 0))</f>
        <v/>
      </c>
      <c r="B1383">
        <f>INDEX(resultados!$A$2:$ZZ$1389, 1377, MATCH($B$2, resultados!$A$1:$ZZ$1, 0))</f>
        <v/>
      </c>
      <c r="C1383">
        <f>INDEX(resultados!$A$2:$ZZ$1389, 1377, MATCH($B$3, resultados!$A$1:$ZZ$1, 0))</f>
        <v/>
      </c>
    </row>
    <row r="1384">
      <c r="A1384">
        <f>INDEX(resultados!$A$2:$ZZ$1389, 1378, MATCH($B$1, resultados!$A$1:$ZZ$1, 0))</f>
        <v/>
      </c>
      <c r="B1384">
        <f>INDEX(resultados!$A$2:$ZZ$1389, 1378, MATCH($B$2, resultados!$A$1:$ZZ$1, 0))</f>
        <v/>
      </c>
      <c r="C1384">
        <f>INDEX(resultados!$A$2:$ZZ$1389, 1378, MATCH($B$3, resultados!$A$1:$ZZ$1, 0))</f>
        <v/>
      </c>
    </row>
    <row r="1385">
      <c r="A1385">
        <f>INDEX(resultados!$A$2:$ZZ$1389, 1379, MATCH($B$1, resultados!$A$1:$ZZ$1, 0))</f>
        <v/>
      </c>
      <c r="B1385">
        <f>INDEX(resultados!$A$2:$ZZ$1389, 1379, MATCH($B$2, resultados!$A$1:$ZZ$1, 0))</f>
        <v/>
      </c>
      <c r="C1385">
        <f>INDEX(resultados!$A$2:$ZZ$1389, 1379, MATCH($B$3, resultados!$A$1:$ZZ$1, 0))</f>
        <v/>
      </c>
    </row>
    <row r="1386">
      <c r="A1386">
        <f>INDEX(resultados!$A$2:$ZZ$1389, 1380, MATCH($B$1, resultados!$A$1:$ZZ$1, 0))</f>
        <v/>
      </c>
      <c r="B1386">
        <f>INDEX(resultados!$A$2:$ZZ$1389, 1380, MATCH($B$2, resultados!$A$1:$ZZ$1, 0))</f>
        <v/>
      </c>
      <c r="C1386">
        <f>INDEX(resultados!$A$2:$ZZ$1389, 1380, MATCH($B$3, resultados!$A$1:$ZZ$1, 0))</f>
        <v/>
      </c>
    </row>
    <row r="1387">
      <c r="A1387">
        <f>INDEX(resultados!$A$2:$ZZ$1389, 1381, MATCH($B$1, resultados!$A$1:$ZZ$1, 0))</f>
        <v/>
      </c>
      <c r="B1387">
        <f>INDEX(resultados!$A$2:$ZZ$1389, 1381, MATCH($B$2, resultados!$A$1:$ZZ$1, 0))</f>
        <v/>
      </c>
      <c r="C1387">
        <f>INDEX(resultados!$A$2:$ZZ$1389, 1381, MATCH($B$3, resultados!$A$1:$ZZ$1, 0))</f>
        <v/>
      </c>
    </row>
    <row r="1388">
      <c r="A1388">
        <f>INDEX(resultados!$A$2:$ZZ$1389, 1382, MATCH($B$1, resultados!$A$1:$ZZ$1, 0))</f>
        <v/>
      </c>
      <c r="B1388">
        <f>INDEX(resultados!$A$2:$ZZ$1389, 1382, MATCH($B$2, resultados!$A$1:$ZZ$1, 0))</f>
        <v/>
      </c>
      <c r="C1388">
        <f>INDEX(resultados!$A$2:$ZZ$1389, 1382, MATCH($B$3, resultados!$A$1:$ZZ$1, 0))</f>
        <v/>
      </c>
    </row>
    <row r="1389">
      <c r="A1389">
        <f>INDEX(resultados!$A$2:$ZZ$1389, 1383, MATCH($B$1, resultados!$A$1:$ZZ$1, 0))</f>
        <v/>
      </c>
      <c r="B1389">
        <f>INDEX(resultados!$A$2:$ZZ$1389, 1383, MATCH($B$2, resultados!$A$1:$ZZ$1, 0))</f>
        <v/>
      </c>
      <c r="C1389">
        <f>INDEX(resultados!$A$2:$ZZ$1389, 1383, MATCH($B$3, resultados!$A$1:$ZZ$1, 0))</f>
        <v/>
      </c>
    </row>
    <row r="1390">
      <c r="A1390">
        <f>INDEX(resultados!$A$2:$ZZ$1389, 1384, MATCH($B$1, resultados!$A$1:$ZZ$1, 0))</f>
        <v/>
      </c>
      <c r="B1390">
        <f>INDEX(resultados!$A$2:$ZZ$1389, 1384, MATCH($B$2, resultados!$A$1:$ZZ$1, 0))</f>
        <v/>
      </c>
      <c r="C1390">
        <f>INDEX(resultados!$A$2:$ZZ$1389, 1384, MATCH($B$3, resultados!$A$1:$ZZ$1, 0))</f>
        <v/>
      </c>
    </row>
    <row r="1391">
      <c r="A1391">
        <f>INDEX(resultados!$A$2:$ZZ$1389, 1385, MATCH($B$1, resultados!$A$1:$ZZ$1, 0))</f>
        <v/>
      </c>
      <c r="B1391">
        <f>INDEX(resultados!$A$2:$ZZ$1389, 1385, MATCH($B$2, resultados!$A$1:$ZZ$1, 0))</f>
        <v/>
      </c>
      <c r="C1391">
        <f>INDEX(resultados!$A$2:$ZZ$1389, 1385, MATCH($B$3, resultados!$A$1:$ZZ$1, 0))</f>
        <v/>
      </c>
    </row>
    <row r="1392">
      <c r="A1392">
        <f>INDEX(resultados!$A$2:$ZZ$1389, 1386, MATCH($B$1, resultados!$A$1:$ZZ$1, 0))</f>
        <v/>
      </c>
      <c r="B1392">
        <f>INDEX(resultados!$A$2:$ZZ$1389, 1386, MATCH($B$2, resultados!$A$1:$ZZ$1, 0))</f>
        <v/>
      </c>
      <c r="C1392">
        <f>INDEX(resultados!$A$2:$ZZ$1389, 1386, MATCH($B$3, resultados!$A$1:$ZZ$1, 0))</f>
        <v/>
      </c>
    </row>
    <row r="1393">
      <c r="A1393">
        <f>INDEX(resultados!$A$2:$ZZ$1389, 1387, MATCH($B$1, resultados!$A$1:$ZZ$1, 0))</f>
        <v/>
      </c>
      <c r="B1393">
        <f>INDEX(resultados!$A$2:$ZZ$1389, 1387, MATCH($B$2, resultados!$A$1:$ZZ$1, 0))</f>
        <v/>
      </c>
      <c r="C1393">
        <f>INDEX(resultados!$A$2:$ZZ$1389, 1387, MATCH($B$3, resultados!$A$1:$ZZ$1, 0))</f>
        <v/>
      </c>
    </row>
    <row r="1394">
      <c r="A1394">
        <f>INDEX(resultados!$A$2:$ZZ$1389, 1388, MATCH($B$1, resultados!$A$1:$ZZ$1, 0))</f>
        <v/>
      </c>
      <c r="B1394">
        <f>INDEX(resultados!$A$2:$ZZ$1389, 1388, MATCH($B$2, resultados!$A$1:$ZZ$1, 0))</f>
        <v/>
      </c>
      <c r="C1394">
        <f>INDEX(resultados!$A$2:$ZZ$1389, 1388,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9.0985</v>
      </c>
      <c r="E2" t="n">
        <v>10.99</v>
      </c>
      <c r="F2" t="n">
        <v>5.31</v>
      </c>
      <c r="G2" t="n">
        <v>5.13</v>
      </c>
      <c r="H2" t="n">
        <v>0.07000000000000001</v>
      </c>
      <c r="I2" t="n">
        <v>62</v>
      </c>
      <c r="J2" t="n">
        <v>242.64</v>
      </c>
      <c r="K2" t="n">
        <v>58.47</v>
      </c>
      <c r="L2" t="n">
        <v>1</v>
      </c>
      <c r="M2" t="n">
        <v>60</v>
      </c>
      <c r="N2" t="n">
        <v>58.17</v>
      </c>
      <c r="O2" t="n">
        <v>30160.1</v>
      </c>
      <c r="P2" t="n">
        <v>84.48</v>
      </c>
      <c r="Q2" t="n">
        <v>203.8</v>
      </c>
      <c r="R2" t="n">
        <v>53.6</v>
      </c>
      <c r="S2" t="n">
        <v>13.05</v>
      </c>
      <c r="T2" t="n">
        <v>19693.66</v>
      </c>
      <c r="U2" t="n">
        <v>0.24</v>
      </c>
      <c r="V2" t="n">
        <v>0.7</v>
      </c>
      <c r="W2" t="n">
        <v>0.15</v>
      </c>
      <c r="X2" t="n">
        <v>1.26</v>
      </c>
      <c r="Y2" t="n">
        <v>1</v>
      </c>
      <c r="Z2" t="n">
        <v>10</v>
      </c>
      <c r="AA2" t="n">
        <v>177.889103396703</v>
      </c>
      <c r="AB2" t="n">
        <v>243.3957191806221</v>
      </c>
      <c r="AC2" t="n">
        <v>220.1663733501315</v>
      </c>
      <c r="AD2" t="n">
        <v>177889.103396703</v>
      </c>
      <c r="AE2" t="n">
        <v>243395.7191806221</v>
      </c>
      <c r="AF2" t="n">
        <v>2.04898799584669e-06</v>
      </c>
      <c r="AG2" t="n">
        <v>10</v>
      </c>
      <c r="AH2" t="n">
        <v>220166.3733501315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10.0329</v>
      </c>
      <c r="E3" t="n">
        <v>9.970000000000001</v>
      </c>
      <c r="F3" t="n">
        <v>4.99</v>
      </c>
      <c r="G3" t="n">
        <v>6.37</v>
      </c>
      <c r="H3" t="n">
        <v>0.09</v>
      </c>
      <c r="I3" t="n">
        <v>47</v>
      </c>
      <c r="J3" t="n">
        <v>243.08</v>
      </c>
      <c r="K3" t="n">
        <v>58.47</v>
      </c>
      <c r="L3" t="n">
        <v>1.25</v>
      </c>
      <c r="M3" t="n">
        <v>45</v>
      </c>
      <c r="N3" t="n">
        <v>58.36</v>
      </c>
      <c r="O3" t="n">
        <v>30214.33</v>
      </c>
      <c r="P3" t="n">
        <v>79.29000000000001</v>
      </c>
      <c r="Q3" t="n">
        <v>203.63</v>
      </c>
      <c r="R3" t="n">
        <v>43.71</v>
      </c>
      <c r="S3" t="n">
        <v>13.05</v>
      </c>
      <c r="T3" t="n">
        <v>14825.16</v>
      </c>
      <c r="U3" t="n">
        <v>0.3</v>
      </c>
      <c r="V3" t="n">
        <v>0.75</v>
      </c>
      <c r="W3" t="n">
        <v>0.13</v>
      </c>
      <c r="X3" t="n">
        <v>0.95</v>
      </c>
      <c r="Y3" t="n">
        <v>1</v>
      </c>
      <c r="Z3" t="n">
        <v>10</v>
      </c>
      <c r="AA3" t="n">
        <v>156.9488369768784</v>
      </c>
      <c r="AB3" t="n">
        <v>214.7443228456779</v>
      </c>
      <c r="AC3" t="n">
        <v>194.2494260688979</v>
      </c>
      <c r="AD3" t="n">
        <v>156948.8369768784</v>
      </c>
      <c r="AE3" t="n">
        <v>214744.3228456779</v>
      </c>
      <c r="AF3" t="n">
        <v>2.259415471069985e-06</v>
      </c>
      <c r="AG3" t="n">
        <v>9</v>
      </c>
      <c r="AH3" t="n">
        <v>194249.4260688979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10.6946</v>
      </c>
      <c r="E4" t="n">
        <v>9.35</v>
      </c>
      <c r="F4" t="n">
        <v>4.8</v>
      </c>
      <c r="G4" t="n">
        <v>7.58</v>
      </c>
      <c r="H4" t="n">
        <v>0.11</v>
      </c>
      <c r="I4" t="n">
        <v>38</v>
      </c>
      <c r="J4" t="n">
        <v>243.52</v>
      </c>
      <c r="K4" t="n">
        <v>58.47</v>
      </c>
      <c r="L4" t="n">
        <v>1.5</v>
      </c>
      <c r="M4" t="n">
        <v>36</v>
      </c>
      <c r="N4" t="n">
        <v>58.55</v>
      </c>
      <c r="O4" t="n">
        <v>30268.64</v>
      </c>
      <c r="P4" t="n">
        <v>76.09</v>
      </c>
      <c r="Q4" t="n">
        <v>203.6</v>
      </c>
      <c r="R4" t="n">
        <v>37.82</v>
      </c>
      <c r="S4" t="n">
        <v>13.05</v>
      </c>
      <c r="T4" t="n">
        <v>11922.79</v>
      </c>
      <c r="U4" t="n">
        <v>0.35</v>
      </c>
      <c r="V4" t="n">
        <v>0.78</v>
      </c>
      <c r="W4" t="n">
        <v>0.11</v>
      </c>
      <c r="X4" t="n">
        <v>0.76</v>
      </c>
      <c r="Y4" t="n">
        <v>1</v>
      </c>
      <c r="Z4" t="n">
        <v>10</v>
      </c>
      <c r="AA4" t="n">
        <v>151.2159113315651</v>
      </c>
      <c r="AB4" t="n">
        <v>206.9002810589349</v>
      </c>
      <c r="AC4" t="n">
        <v>187.1540086210974</v>
      </c>
      <c r="AD4" t="n">
        <v>151215.9113315651</v>
      </c>
      <c r="AE4" t="n">
        <v>206900.2810589349</v>
      </c>
      <c r="AF4" t="n">
        <v>2.408430732580316e-06</v>
      </c>
      <c r="AG4" t="n">
        <v>9</v>
      </c>
      <c r="AH4" t="n">
        <v>187154.0086210974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11.1885</v>
      </c>
      <c r="E5" t="n">
        <v>8.94</v>
      </c>
      <c r="F5" t="n">
        <v>4.67</v>
      </c>
      <c r="G5" t="n">
        <v>8.76</v>
      </c>
      <c r="H5" t="n">
        <v>0.13</v>
      </c>
      <c r="I5" t="n">
        <v>32</v>
      </c>
      <c r="J5" t="n">
        <v>243.96</v>
      </c>
      <c r="K5" t="n">
        <v>58.47</v>
      </c>
      <c r="L5" t="n">
        <v>1.75</v>
      </c>
      <c r="M5" t="n">
        <v>30</v>
      </c>
      <c r="N5" t="n">
        <v>58.74</v>
      </c>
      <c r="O5" t="n">
        <v>30323.01</v>
      </c>
      <c r="P5" t="n">
        <v>73.86</v>
      </c>
      <c r="Q5" t="n">
        <v>203.57</v>
      </c>
      <c r="R5" t="n">
        <v>33.68</v>
      </c>
      <c r="S5" t="n">
        <v>13.05</v>
      </c>
      <c r="T5" t="n">
        <v>9886.950000000001</v>
      </c>
      <c r="U5" t="n">
        <v>0.39</v>
      </c>
      <c r="V5" t="n">
        <v>0.8</v>
      </c>
      <c r="W5" t="n">
        <v>0.1</v>
      </c>
      <c r="X5" t="n">
        <v>0.63</v>
      </c>
      <c r="Y5" t="n">
        <v>1</v>
      </c>
      <c r="Z5" t="n">
        <v>10</v>
      </c>
      <c r="AA5" t="n">
        <v>136.6332050543687</v>
      </c>
      <c r="AB5" t="n">
        <v>186.9475789868887</v>
      </c>
      <c r="AC5" t="n">
        <v>169.1055644310077</v>
      </c>
      <c r="AD5" t="n">
        <v>136633.2050543687</v>
      </c>
      <c r="AE5" t="n">
        <v>186947.5789868887</v>
      </c>
      <c r="AF5" t="n">
        <v>2.519657327200164e-06</v>
      </c>
      <c r="AG5" t="n">
        <v>8</v>
      </c>
      <c r="AH5" t="n">
        <v>169105.5644310077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11.629</v>
      </c>
      <c r="E6" t="n">
        <v>8.6</v>
      </c>
      <c r="F6" t="n">
        <v>4.57</v>
      </c>
      <c r="G6" t="n">
        <v>10.15</v>
      </c>
      <c r="H6" t="n">
        <v>0.15</v>
      </c>
      <c r="I6" t="n">
        <v>27</v>
      </c>
      <c r="J6" t="n">
        <v>244.41</v>
      </c>
      <c r="K6" t="n">
        <v>58.47</v>
      </c>
      <c r="L6" t="n">
        <v>2</v>
      </c>
      <c r="M6" t="n">
        <v>25</v>
      </c>
      <c r="N6" t="n">
        <v>58.93</v>
      </c>
      <c r="O6" t="n">
        <v>30377.45</v>
      </c>
      <c r="P6" t="n">
        <v>72.09</v>
      </c>
      <c r="Q6" t="n">
        <v>203.64</v>
      </c>
      <c r="R6" t="n">
        <v>30.57</v>
      </c>
      <c r="S6" t="n">
        <v>13.05</v>
      </c>
      <c r="T6" t="n">
        <v>8355.940000000001</v>
      </c>
      <c r="U6" t="n">
        <v>0.43</v>
      </c>
      <c r="V6" t="n">
        <v>0.82</v>
      </c>
      <c r="W6" t="n">
        <v>0.09</v>
      </c>
      <c r="X6" t="n">
        <v>0.53</v>
      </c>
      <c r="Y6" t="n">
        <v>1</v>
      </c>
      <c r="Z6" t="n">
        <v>10</v>
      </c>
      <c r="AA6" t="n">
        <v>133.7181252678765</v>
      </c>
      <c r="AB6" t="n">
        <v>182.9590382187683</v>
      </c>
      <c r="AC6" t="n">
        <v>165.4976843958433</v>
      </c>
      <c r="AD6" t="n">
        <v>133718.1252678765</v>
      </c>
      <c r="AE6" t="n">
        <v>182959.0382187683</v>
      </c>
      <c r="AF6" t="n">
        <v>2.618858207803611e-06</v>
      </c>
      <c r="AG6" t="n">
        <v>8</v>
      </c>
      <c r="AH6" t="n">
        <v>165497.6843958433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11.9111</v>
      </c>
      <c r="E7" t="n">
        <v>8.4</v>
      </c>
      <c r="F7" t="n">
        <v>4.51</v>
      </c>
      <c r="G7" t="n">
        <v>11.26</v>
      </c>
      <c r="H7" t="n">
        <v>0.16</v>
      </c>
      <c r="I7" t="n">
        <v>24</v>
      </c>
      <c r="J7" t="n">
        <v>244.85</v>
      </c>
      <c r="K7" t="n">
        <v>58.47</v>
      </c>
      <c r="L7" t="n">
        <v>2.25</v>
      </c>
      <c r="M7" t="n">
        <v>22</v>
      </c>
      <c r="N7" t="n">
        <v>59.12</v>
      </c>
      <c r="O7" t="n">
        <v>30431.96</v>
      </c>
      <c r="P7" t="n">
        <v>70.98</v>
      </c>
      <c r="Q7" t="n">
        <v>203.56</v>
      </c>
      <c r="R7" t="n">
        <v>28.47</v>
      </c>
      <c r="S7" t="n">
        <v>13.05</v>
      </c>
      <c r="T7" t="n">
        <v>7321.81</v>
      </c>
      <c r="U7" t="n">
        <v>0.46</v>
      </c>
      <c r="V7" t="n">
        <v>0.83</v>
      </c>
      <c r="W7" t="n">
        <v>0.09</v>
      </c>
      <c r="X7" t="n">
        <v>0.47</v>
      </c>
      <c r="Y7" t="n">
        <v>1</v>
      </c>
      <c r="Z7" t="n">
        <v>10</v>
      </c>
      <c r="AA7" t="n">
        <v>131.9853741645144</v>
      </c>
      <c r="AB7" t="n">
        <v>180.588211715566</v>
      </c>
      <c r="AC7" t="n">
        <v>163.35312624663</v>
      </c>
      <c r="AD7" t="n">
        <v>131985.3741645144</v>
      </c>
      <c r="AE7" t="n">
        <v>180588.211715566</v>
      </c>
      <c r="AF7" t="n">
        <v>2.682387307504479e-06</v>
      </c>
      <c r="AG7" t="n">
        <v>8</v>
      </c>
      <c r="AH7" t="n">
        <v>163353.12624663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12.2262</v>
      </c>
      <c r="E8" t="n">
        <v>8.18</v>
      </c>
      <c r="F8" t="n">
        <v>4.43</v>
      </c>
      <c r="G8" t="n">
        <v>12.66</v>
      </c>
      <c r="H8" t="n">
        <v>0.18</v>
      </c>
      <c r="I8" t="n">
        <v>21</v>
      </c>
      <c r="J8" t="n">
        <v>245.29</v>
      </c>
      <c r="K8" t="n">
        <v>58.47</v>
      </c>
      <c r="L8" t="n">
        <v>2.5</v>
      </c>
      <c r="M8" t="n">
        <v>19</v>
      </c>
      <c r="N8" t="n">
        <v>59.32</v>
      </c>
      <c r="O8" t="n">
        <v>30486.54</v>
      </c>
      <c r="P8" t="n">
        <v>69.64</v>
      </c>
      <c r="Q8" t="n">
        <v>203.56</v>
      </c>
      <c r="R8" t="n">
        <v>26.14</v>
      </c>
      <c r="S8" t="n">
        <v>13.05</v>
      </c>
      <c r="T8" t="n">
        <v>6169.88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130.0683086282102</v>
      </c>
      <c r="AB8" t="n">
        <v>177.9651980738333</v>
      </c>
      <c r="AC8" t="n">
        <v>160.9804493454407</v>
      </c>
      <c r="AD8" t="n">
        <v>130068.3086282102</v>
      </c>
      <c r="AE8" t="n">
        <v>177965.1980738333</v>
      </c>
      <c r="AF8" t="n">
        <v>2.753348028226719e-06</v>
      </c>
      <c r="AG8" t="n">
        <v>8</v>
      </c>
      <c r="AH8" t="n">
        <v>160980.4493454407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12.5126</v>
      </c>
      <c r="E9" t="n">
        <v>7.99</v>
      </c>
      <c r="F9" t="n">
        <v>4.34</v>
      </c>
      <c r="G9" t="n">
        <v>13.7</v>
      </c>
      <c r="H9" t="n">
        <v>0.2</v>
      </c>
      <c r="I9" t="n">
        <v>19</v>
      </c>
      <c r="J9" t="n">
        <v>245.73</v>
      </c>
      <c r="K9" t="n">
        <v>58.47</v>
      </c>
      <c r="L9" t="n">
        <v>2.75</v>
      </c>
      <c r="M9" t="n">
        <v>17</v>
      </c>
      <c r="N9" t="n">
        <v>59.51</v>
      </c>
      <c r="O9" t="n">
        <v>30541.19</v>
      </c>
      <c r="P9" t="n">
        <v>68.01000000000001</v>
      </c>
      <c r="Q9" t="n">
        <v>203.59</v>
      </c>
      <c r="R9" t="n">
        <v>22.96</v>
      </c>
      <c r="S9" t="n">
        <v>13.05</v>
      </c>
      <c r="T9" t="n">
        <v>4588.17</v>
      </c>
      <c r="U9" t="n">
        <v>0.57</v>
      </c>
      <c r="V9" t="n">
        <v>0.86</v>
      </c>
      <c r="W9" t="n">
        <v>0.08</v>
      </c>
      <c r="X9" t="n">
        <v>0.3</v>
      </c>
      <c r="Y9" t="n">
        <v>1</v>
      </c>
      <c r="Z9" t="n">
        <v>10</v>
      </c>
      <c r="AA9" t="n">
        <v>117.3352493531826</v>
      </c>
      <c r="AB9" t="n">
        <v>160.5432646308199</v>
      </c>
      <c r="AC9" t="n">
        <v>145.2212407783857</v>
      </c>
      <c r="AD9" t="n">
        <v>117335.2493531826</v>
      </c>
      <c r="AE9" t="n">
        <v>160543.2646308199</v>
      </c>
      <c r="AF9" t="n">
        <v>2.817845490666736e-06</v>
      </c>
      <c r="AG9" t="n">
        <v>7</v>
      </c>
      <c r="AH9" t="n">
        <v>145221.2407783857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12.4327</v>
      </c>
      <c r="E10" t="n">
        <v>8.039999999999999</v>
      </c>
      <c r="F10" t="n">
        <v>4.44</v>
      </c>
      <c r="G10" t="n">
        <v>14.79</v>
      </c>
      <c r="H10" t="n">
        <v>0.22</v>
      </c>
      <c r="I10" t="n">
        <v>18</v>
      </c>
      <c r="J10" t="n">
        <v>246.18</v>
      </c>
      <c r="K10" t="n">
        <v>58.47</v>
      </c>
      <c r="L10" t="n">
        <v>3</v>
      </c>
      <c r="M10" t="n">
        <v>16</v>
      </c>
      <c r="N10" t="n">
        <v>59.7</v>
      </c>
      <c r="O10" t="n">
        <v>30595.91</v>
      </c>
      <c r="P10" t="n">
        <v>69.5</v>
      </c>
      <c r="Q10" t="n">
        <v>203.57</v>
      </c>
      <c r="R10" t="n">
        <v>27</v>
      </c>
      <c r="S10" t="n">
        <v>13.05</v>
      </c>
      <c r="T10" t="n">
        <v>6616.38</v>
      </c>
      <c r="U10" t="n">
        <v>0.48</v>
      </c>
      <c r="V10" t="n">
        <v>0.84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118.4830460505843</v>
      </c>
      <c r="AB10" t="n">
        <v>162.1137307094207</v>
      </c>
      <c r="AC10" t="n">
        <v>146.6418237786083</v>
      </c>
      <c r="AD10" t="n">
        <v>118483.0460505843</v>
      </c>
      <c r="AE10" t="n">
        <v>162113.7307094207</v>
      </c>
      <c r="AF10" t="n">
        <v>2.799851959769538e-06</v>
      </c>
      <c r="AG10" t="n">
        <v>7</v>
      </c>
      <c r="AH10" t="n">
        <v>146641.8237786083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12.7141</v>
      </c>
      <c r="E11" t="n">
        <v>7.87</v>
      </c>
      <c r="F11" t="n">
        <v>4.35</v>
      </c>
      <c r="G11" t="n">
        <v>16.32</v>
      </c>
      <c r="H11" t="n">
        <v>0.23</v>
      </c>
      <c r="I11" t="n">
        <v>16</v>
      </c>
      <c r="J11" t="n">
        <v>246.62</v>
      </c>
      <c r="K11" t="n">
        <v>58.47</v>
      </c>
      <c r="L11" t="n">
        <v>3.25</v>
      </c>
      <c r="M11" t="n">
        <v>14</v>
      </c>
      <c r="N11" t="n">
        <v>59.9</v>
      </c>
      <c r="O11" t="n">
        <v>30650.7</v>
      </c>
      <c r="P11" t="n">
        <v>67.98999999999999</v>
      </c>
      <c r="Q11" t="n">
        <v>203.56</v>
      </c>
      <c r="R11" t="n">
        <v>23.86</v>
      </c>
      <c r="S11" t="n">
        <v>13.05</v>
      </c>
      <c r="T11" t="n">
        <v>5052.72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116.7178106960119</v>
      </c>
      <c r="AB11" t="n">
        <v>159.6984578206084</v>
      </c>
      <c r="AC11" t="n">
        <v>144.4570611444467</v>
      </c>
      <c r="AD11" t="n">
        <v>116717.8106960119</v>
      </c>
      <c r="AE11" t="n">
        <v>159698.4578206084</v>
      </c>
      <c r="AF11" t="n">
        <v>2.863223419024499e-06</v>
      </c>
      <c r="AG11" t="n">
        <v>7</v>
      </c>
      <c r="AH11" t="n">
        <v>144457.0611444467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12.8342</v>
      </c>
      <c r="E12" t="n">
        <v>7.79</v>
      </c>
      <c r="F12" t="n">
        <v>4.33</v>
      </c>
      <c r="G12" t="n">
        <v>17.31</v>
      </c>
      <c r="H12" t="n">
        <v>0.25</v>
      </c>
      <c r="I12" t="n">
        <v>15</v>
      </c>
      <c r="J12" t="n">
        <v>247.07</v>
      </c>
      <c r="K12" t="n">
        <v>58.47</v>
      </c>
      <c r="L12" t="n">
        <v>3.5</v>
      </c>
      <c r="M12" t="n">
        <v>13</v>
      </c>
      <c r="N12" t="n">
        <v>60.09</v>
      </c>
      <c r="O12" t="n">
        <v>30705.56</v>
      </c>
      <c r="P12" t="n">
        <v>67.41</v>
      </c>
      <c r="Q12" t="n">
        <v>203.59</v>
      </c>
      <c r="R12" t="n">
        <v>22.97</v>
      </c>
      <c r="S12" t="n">
        <v>13.05</v>
      </c>
      <c r="T12" t="n">
        <v>4617.47</v>
      </c>
      <c r="U12" t="n">
        <v>0.57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116.0579846248339</v>
      </c>
      <c r="AB12" t="n">
        <v>158.7956546805513</v>
      </c>
      <c r="AC12" t="n">
        <v>143.6404202689842</v>
      </c>
      <c r="AD12" t="n">
        <v>116057.9846248339</v>
      </c>
      <c r="AE12" t="n">
        <v>158795.6546805513</v>
      </c>
      <c r="AF12" t="n">
        <v>2.890270015529547e-06</v>
      </c>
      <c r="AG12" t="n">
        <v>7</v>
      </c>
      <c r="AH12" t="n">
        <v>143640.4202689842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12.9571</v>
      </c>
      <c r="E13" t="n">
        <v>7.72</v>
      </c>
      <c r="F13" t="n">
        <v>4.3</v>
      </c>
      <c r="G13" t="n">
        <v>18.43</v>
      </c>
      <c r="H13" t="n">
        <v>0.27</v>
      </c>
      <c r="I13" t="n">
        <v>14</v>
      </c>
      <c r="J13" t="n">
        <v>247.51</v>
      </c>
      <c r="K13" t="n">
        <v>58.47</v>
      </c>
      <c r="L13" t="n">
        <v>3.75</v>
      </c>
      <c r="M13" t="n">
        <v>12</v>
      </c>
      <c r="N13" t="n">
        <v>60.29</v>
      </c>
      <c r="O13" t="n">
        <v>30760.49</v>
      </c>
      <c r="P13" t="n">
        <v>66.88</v>
      </c>
      <c r="Q13" t="n">
        <v>203.56</v>
      </c>
      <c r="R13" t="n">
        <v>22.2</v>
      </c>
      <c r="S13" t="n">
        <v>13.05</v>
      </c>
      <c r="T13" t="n">
        <v>4233.32</v>
      </c>
      <c r="U13" t="n">
        <v>0.59</v>
      </c>
      <c r="V13" t="n">
        <v>0.87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115.400234272006</v>
      </c>
      <c r="AB13" t="n">
        <v>157.8956916299149</v>
      </c>
      <c r="AC13" t="n">
        <v>142.8263484287942</v>
      </c>
      <c r="AD13" t="n">
        <v>115400.234272006</v>
      </c>
      <c r="AE13" t="n">
        <v>157895.6916299149</v>
      </c>
      <c r="AF13" t="n">
        <v>2.917947173818228e-06</v>
      </c>
      <c r="AG13" t="n">
        <v>7</v>
      </c>
      <c r="AH13" t="n">
        <v>142826.3484287942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13.07</v>
      </c>
      <c r="E14" t="n">
        <v>7.65</v>
      </c>
      <c r="F14" t="n">
        <v>4.28</v>
      </c>
      <c r="G14" t="n">
        <v>19.76</v>
      </c>
      <c r="H14" t="n">
        <v>0.29</v>
      </c>
      <c r="I14" t="n">
        <v>13</v>
      </c>
      <c r="J14" t="n">
        <v>247.96</v>
      </c>
      <c r="K14" t="n">
        <v>58.47</v>
      </c>
      <c r="L14" t="n">
        <v>4</v>
      </c>
      <c r="M14" t="n">
        <v>11</v>
      </c>
      <c r="N14" t="n">
        <v>60.48</v>
      </c>
      <c r="O14" t="n">
        <v>30815.5</v>
      </c>
      <c r="P14" t="n">
        <v>66.54000000000001</v>
      </c>
      <c r="Q14" t="n">
        <v>203.56</v>
      </c>
      <c r="R14" t="n">
        <v>21.53</v>
      </c>
      <c r="S14" t="n">
        <v>13.05</v>
      </c>
      <c r="T14" t="n">
        <v>3902.6</v>
      </c>
      <c r="U14" t="n">
        <v>0.61</v>
      </c>
      <c r="V14" t="n">
        <v>0.87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114.8852595050661</v>
      </c>
      <c r="AB14" t="n">
        <v>157.1910804347048</v>
      </c>
      <c r="AC14" t="n">
        <v>142.1889843371268</v>
      </c>
      <c r="AD14" t="n">
        <v>114885.2595050661</v>
      </c>
      <c r="AE14" t="n">
        <v>157191.0804347048</v>
      </c>
      <c r="AF14" t="n">
        <v>2.943372325736796e-06</v>
      </c>
      <c r="AG14" t="n">
        <v>7</v>
      </c>
      <c r="AH14" t="n">
        <v>142188.9843371268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13.0638</v>
      </c>
      <c r="E15" t="n">
        <v>7.65</v>
      </c>
      <c r="F15" t="n">
        <v>4.28</v>
      </c>
      <c r="G15" t="n">
        <v>19.77</v>
      </c>
      <c r="H15" t="n">
        <v>0.3</v>
      </c>
      <c r="I15" t="n">
        <v>13</v>
      </c>
      <c r="J15" t="n">
        <v>248.4</v>
      </c>
      <c r="K15" t="n">
        <v>58.47</v>
      </c>
      <c r="L15" t="n">
        <v>4.25</v>
      </c>
      <c r="M15" t="n">
        <v>11</v>
      </c>
      <c r="N15" t="n">
        <v>60.68</v>
      </c>
      <c r="O15" t="n">
        <v>30870.57</v>
      </c>
      <c r="P15" t="n">
        <v>66.37</v>
      </c>
      <c r="Q15" t="n">
        <v>203.59</v>
      </c>
      <c r="R15" t="n">
        <v>21.55</v>
      </c>
      <c r="S15" t="n">
        <v>13.05</v>
      </c>
      <c r="T15" t="n">
        <v>3912.72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114.8322139325742</v>
      </c>
      <c r="AB15" t="n">
        <v>157.118501142216</v>
      </c>
      <c r="AC15" t="n">
        <v>142.1233319104474</v>
      </c>
      <c r="AD15" t="n">
        <v>114832.2139325742</v>
      </c>
      <c r="AE15" t="n">
        <v>157118.501142216</v>
      </c>
      <c r="AF15" t="n">
        <v>2.941976081787326e-06</v>
      </c>
      <c r="AG15" t="n">
        <v>7</v>
      </c>
      <c r="AH15" t="n">
        <v>142123.3319104474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13.181</v>
      </c>
      <c r="E16" t="n">
        <v>7.59</v>
      </c>
      <c r="F16" t="n">
        <v>4.26</v>
      </c>
      <c r="G16" t="n">
        <v>21.32</v>
      </c>
      <c r="H16" t="n">
        <v>0.32</v>
      </c>
      <c r="I16" t="n">
        <v>12</v>
      </c>
      <c r="J16" t="n">
        <v>248.85</v>
      </c>
      <c r="K16" t="n">
        <v>58.47</v>
      </c>
      <c r="L16" t="n">
        <v>4.5</v>
      </c>
      <c r="M16" t="n">
        <v>10</v>
      </c>
      <c r="N16" t="n">
        <v>60.88</v>
      </c>
      <c r="O16" t="n">
        <v>30925.72</v>
      </c>
      <c r="P16" t="n">
        <v>65.91</v>
      </c>
      <c r="Q16" t="n">
        <v>203.56</v>
      </c>
      <c r="R16" t="n">
        <v>20.92</v>
      </c>
      <c r="S16" t="n">
        <v>13.05</v>
      </c>
      <c r="T16" t="n">
        <v>3605.2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114.2646993887457</v>
      </c>
      <c r="AB16" t="n">
        <v>156.3420027063756</v>
      </c>
      <c r="AC16" t="n">
        <v>141.4209413955009</v>
      </c>
      <c r="AD16" t="n">
        <v>114264.6993887457</v>
      </c>
      <c r="AE16" t="n">
        <v>156342.0027063756</v>
      </c>
      <c r="AF16" t="n">
        <v>2.968369596445042e-06</v>
      </c>
      <c r="AG16" t="n">
        <v>7</v>
      </c>
      <c r="AH16" t="n">
        <v>141420.9413955009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13.3033</v>
      </c>
      <c r="E17" t="n">
        <v>7.52</v>
      </c>
      <c r="F17" t="n">
        <v>4.24</v>
      </c>
      <c r="G17" t="n">
        <v>23.13</v>
      </c>
      <c r="H17" t="n">
        <v>0.34</v>
      </c>
      <c r="I17" t="n">
        <v>11</v>
      </c>
      <c r="J17" t="n">
        <v>249.3</v>
      </c>
      <c r="K17" t="n">
        <v>58.47</v>
      </c>
      <c r="L17" t="n">
        <v>4.75</v>
      </c>
      <c r="M17" t="n">
        <v>9</v>
      </c>
      <c r="N17" t="n">
        <v>61.07</v>
      </c>
      <c r="O17" t="n">
        <v>30980.93</v>
      </c>
      <c r="P17" t="n">
        <v>65.43000000000001</v>
      </c>
      <c r="Q17" t="n">
        <v>203.6</v>
      </c>
      <c r="R17" t="n">
        <v>20.3</v>
      </c>
      <c r="S17" t="n">
        <v>13.05</v>
      </c>
      <c r="T17" t="n">
        <v>3301.02</v>
      </c>
      <c r="U17" t="n">
        <v>0.64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113.6851034979139</v>
      </c>
      <c r="AB17" t="n">
        <v>155.5489740385738</v>
      </c>
      <c r="AC17" t="n">
        <v>140.7035982707312</v>
      </c>
      <c r="AD17" t="n">
        <v>113685.1034979139</v>
      </c>
      <c r="AE17" t="n">
        <v>155548.9740385738</v>
      </c>
      <c r="AF17" t="n">
        <v>2.995911634351516e-06</v>
      </c>
      <c r="AG17" t="n">
        <v>7</v>
      </c>
      <c r="AH17" t="n">
        <v>140703.5982707312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13.3003</v>
      </c>
      <c r="E18" t="n">
        <v>7.52</v>
      </c>
      <c r="F18" t="n">
        <v>4.24</v>
      </c>
      <c r="G18" t="n">
        <v>23.14</v>
      </c>
      <c r="H18" t="n">
        <v>0.36</v>
      </c>
      <c r="I18" t="n">
        <v>11</v>
      </c>
      <c r="J18" t="n">
        <v>249.75</v>
      </c>
      <c r="K18" t="n">
        <v>58.47</v>
      </c>
      <c r="L18" t="n">
        <v>5</v>
      </c>
      <c r="M18" t="n">
        <v>9</v>
      </c>
      <c r="N18" t="n">
        <v>61.27</v>
      </c>
      <c r="O18" t="n">
        <v>31036.22</v>
      </c>
      <c r="P18" t="n">
        <v>65.45999999999999</v>
      </c>
      <c r="Q18" t="n">
        <v>203.56</v>
      </c>
      <c r="R18" t="n">
        <v>20.27</v>
      </c>
      <c r="S18" t="n">
        <v>13.05</v>
      </c>
      <c r="T18" t="n">
        <v>3284.82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113.705553558234</v>
      </c>
      <c r="AB18" t="n">
        <v>155.5769547132968</v>
      </c>
      <c r="AC18" t="n">
        <v>140.7289085091297</v>
      </c>
      <c r="AD18" t="n">
        <v>113705.553558234</v>
      </c>
      <c r="AE18" t="n">
        <v>155576.9547132968</v>
      </c>
      <c r="AF18" t="n">
        <v>2.995236032440483e-06</v>
      </c>
      <c r="AG18" t="n">
        <v>7</v>
      </c>
      <c r="AH18" t="n">
        <v>140728.9085091297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13.4746</v>
      </c>
      <c r="E19" t="n">
        <v>7.42</v>
      </c>
      <c r="F19" t="n">
        <v>4.19</v>
      </c>
      <c r="G19" t="n">
        <v>25.15</v>
      </c>
      <c r="H19" t="n">
        <v>0.37</v>
      </c>
      <c r="I19" t="n">
        <v>10</v>
      </c>
      <c r="J19" t="n">
        <v>250.2</v>
      </c>
      <c r="K19" t="n">
        <v>58.47</v>
      </c>
      <c r="L19" t="n">
        <v>5.25</v>
      </c>
      <c r="M19" t="n">
        <v>8</v>
      </c>
      <c r="N19" t="n">
        <v>61.47</v>
      </c>
      <c r="O19" t="n">
        <v>31091.59</v>
      </c>
      <c r="P19" t="n">
        <v>64.58</v>
      </c>
      <c r="Q19" t="n">
        <v>203.56</v>
      </c>
      <c r="R19" t="n">
        <v>18.46</v>
      </c>
      <c r="S19" t="n">
        <v>13.05</v>
      </c>
      <c r="T19" t="n">
        <v>2386.43</v>
      </c>
      <c r="U19" t="n">
        <v>0.71</v>
      </c>
      <c r="V19" t="n">
        <v>0.89</v>
      </c>
      <c r="W19" t="n">
        <v>0.07000000000000001</v>
      </c>
      <c r="X19" t="n">
        <v>0.15</v>
      </c>
      <c r="Y19" t="n">
        <v>1</v>
      </c>
      <c r="Z19" t="n">
        <v>10</v>
      </c>
      <c r="AA19" t="n">
        <v>112.7706875302006</v>
      </c>
      <c r="AB19" t="n">
        <v>154.2978297703638</v>
      </c>
      <c r="AC19" t="n">
        <v>139.5718614554867</v>
      </c>
      <c r="AD19" t="n">
        <v>112770.6875302006</v>
      </c>
      <c r="AE19" t="n">
        <v>154297.8297703638</v>
      </c>
      <c r="AF19" t="n">
        <v>3.03448850347154e-06</v>
      </c>
      <c r="AG19" t="n">
        <v>7</v>
      </c>
      <c r="AH19" t="n">
        <v>139571.8614554867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13.4489</v>
      </c>
      <c r="E20" t="n">
        <v>7.44</v>
      </c>
      <c r="F20" t="n">
        <v>4.21</v>
      </c>
      <c r="G20" t="n">
        <v>25.24</v>
      </c>
      <c r="H20" t="n">
        <v>0.39</v>
      </c>
      <c r="I20" t="n">
        <v>10</v>
      </c>
      <c r="J20" t="n">
        <v>250.64</v>
      </c>
      <c r="K20" t="n">
        <v>58.47</v>
      </c>
      <c r="L20" t="n">
        <v>5.5</v>
      </c>
      <c r="M20" t="n">
        <v>8</v>
      </c>
      <c r="N20" t="n">
        <v>61.67</v>
      </c>
      <c r="O20" t="n">
        <v>31147.02</v>
      </c>
      <c r="P20" t="n">
        <v>64.58</v>
      </c>
      <c r="Q20" t="n">
        <v>203.57</v>
      </c>
      <c r="R20" t="n">
        <v>19.28</v>
      </c>
      <c r="S20" t="n">
        <v>13.05</v>
      </c>
      <c r="T20" t="n">
        <v>2795.05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112.8824293403065</v>
      </c>
      <c r="AB20" t="n">
        <v>154.4507198446514</v>
      </c>
      <c r="AC20" t="n">
        <v>139.7101599156668</v>
      </c>
      <c r="AD20" t="n">
        <v>112882.4293403065</v>
      </c>
      <c r="AE20" t="n">
        <v>154450.7198446514</v>
      </c>
      <c r="AF20" t="n">
        <v>3.028700847100351e-06</v>
      </c>
      <c r="AG20" t="n">
        <v>7</v>
      </c>
      <c r="AH20" t="n">
        <v>139710.1599156669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13.5384</v>
      </c>
      <c r="E21" t="n">
        <v>7.39</v>
      </c>
      <c r="F21" t="n">
        <v>4.2</v>
      </c>
      <c r="G21" t="n">
        <v>28.03</v>
      </c>
      <c r="H21" t="n">
        <v>0.41</v>
      </c>
      <c r="I21" t="n">
        <v>9</v>
      </c>
      <c r="J21" t="n">
        <v>251.09</v>
      </c>
      <c r="K21" t="n">
        <v>58.47</v>
      </c>
      <c r="L21" t="n">
        <v>5.75</v>
      </c>
      <c r="M21" t="n">
        <v>7</v>
      </c>
      <c r="N21" t="n">
        <v>61.87</v>
      </c>
      <c r="O21" t="n">
        <v>31202.53</v>
      </c>
      <c r="P21" t="n">
        <v>64.25</v>
      </c>
      <c r="Q21" t="n">
        <v>203.56</v>
      </c>
      <c r="R21" t="n">
        <v>19.14</v>
      </c>
      <c r="S21" t="n">
        <v>13.05</v>
      </c>
      <c r="T21" t="n">
        <v>2730.46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112.4935139436588</v>
      </c>
      <c r="AB21" t="n">
        <v>153.9185886412219</v>
      </c>
      <c r="AC21" t="n">
        <v>139.2288145674417</v>
      </c>
      <c r="AD21" t="n">
        <v>112493.5139436588</v>
      </c>
      <c r="AE21" t="n">
        <v>153918.5886412219</v>
      </c>
      <c r="AF21" t="n">
        <v>3.048856304112857e-06</v>
      </c>
      <c r="AG21" t="n">
        <v>7</v>
      </c>
      <c r="AH21" t="n">
        <v>139228.8145674417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13.5287</v>
      </c>
      <c r="E22" t="n">
        <v>7.39</v>
      </c>
      <c r="F22" t="n">
        <v>4.21</v>
      </c>
      <c r="G22" t="n">
        <v>28.06</v>
      </c>
      <c r="H22" t="n">
        <v>0.42</v>
      </c>
      <c r="I22" t="n">
        <v>9</v>
      </c>
      <c r="J22" t="n">
        <v>251.55</v>
      </c>
      <c r="K22" t="n">
        <v>58.47</v>
      </c>
      <c r="L22" t="n">
        <v>6</v>
      </c>
      <c r="M22" t="n">
        <v>7</v>
      </c>
      <c r="N22" t="n">
        <v>62.07</v>
      </c>
      <c r="O22" t="n">
        <v>31258.11</v>
      </c>
      <c r="P22" t="n">
        <v>64.41</v>
      </c>
      <c r="Q22" t="n">
        <v>203.6</v>
      </c>
      <c r="R22" t="n">
        <v>19.34</v>
      </c>
      <c r="S22" t="n">
        <v>13.05</v>
      </c>
      <c r="T22" t="n">
        <v>2832.1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112.6049908463108</v>
      </c>
      <c r="AB22" t="n">
        <v>154.0711162574441</v>
      </c>
      <c r="AC22" t="n">
        <v>139.3667851620455</v>
      </c>
      <c r="AD22" t="n">
        <v>112604.9908463108</v>
      </c>
      <c r="AE22" t="n">
        <v>154071.1162574441</v>
      </c>
      <c r="AF22" t="n">
        <v>3.046671857933848e-06</v>
      </c>
      <c r="AG22" t="n">
        <v>7</v>
      </c>
      <c r="AH22" t="n">
        <v>139366.7851620455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13.5425</v>
      </c>
      <c r="E23" t="n">
        <v>7.38</v>
      </c>
      <c r="F23" t="n">
        <v>4.2</v>
      </c>
      <c r="G23" t="n">
        <v>28.01</v>
      </c>
      <c r="H23" t="n">
        <v>0.44</v>
      </c>
      <c r="I23" t="n">
        <v>9</v>
      </c>
      <c r="J23" t="n">
        <v>252</v>
      </c>
      <c r="K23" t="n">
        <v>58.47</v>
      </c>
      <c r="L23" t="n">
        <v>6.25</v>
      </c>
      <c r="M23" t="n">
        <v>7</v>
      </c>
      <c r="N23" t="n">
        <v>62.27</v>
      </c>
      <c r="O23" t="n">
        <v>31313.77</v>
      </c>
      <c r="P23" t="n">
        <v>64.18000000000001</v>
      </c>
      <c r="Q23" t="n">
        <v>203.59</v>
      </c>
      <c r="R23" t="n">
        <v>19.11</v>
      </c>
      <c r="S23" t="n">
        <v>13.05</v>
      </c>
      <c r="T23" t="n">
        <v>2715.73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112.454772677604</v>
      </c>
      <c r="AB23" t="n">
        <v>153.8655811318617</v>
      </c>
      <c r="AC23" t="n">
        <v>139.1808660203783</v>
      </c>
      <c r="AD23" t="n">
        <v>112454.772677604</v>
      </c>
      <c r="AE23" t="n">
        <v>153865.5811318617</v>
      </c>
      <c r="AF23" t="n">
        <v>3.049779626724603e-06</v>
      </c>
      <c r="AG23" t="n">
        <v>7</v>
      </c>
      <c r="AH23" t="n">
        <v>139180.8660203783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13.5349</v>
      </c>
      <c r="E24" t="n">
        <v>7.39</v>
      </c>
      <c r="F24" t="n">
        <v>4.21</v>
      </c>
      <c r="G24" t="n">
        <v>28.04</v>
      </c>
      <c r="H24" t="n">
        <v>0.46</v>
      </c>
      <c r="I24" t="n">
        <v>9</v>
      </c>
      <c r="J24" t="n">
        <v>252.45</v>
      </c>
      <c r="K24" t="n">
        <v>58.47</v>
      </c>
      <c r="L24" t="n">
        <v>6.5</v>
      </c>
      <c r="M24" t="n">
        <v>7</v>
      </c>
      <c r="N24" t="n">
        <v>62.47</v>
      </c>
      <c r="O24" t="n">
        <v>31369.49</v>
      </c>
      <c r="P24" t="n">
        <v>64.05</v>
      </c>
      <c r="Q24" t="n">
        <v>203.56</v>
      </c>
      <c r="R24" t="n">
        <v>19.21</v>
      </c>
      <c r="S24" t="n">
        <v>13.05</v>
      </c>
      <c r="T24" t="n">
        <v>2766.66</v>
      </c>
      <c r="U24" t="n">
        <v>0.68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112.4441382633671</v>
      </c>
      <c r="AB24" t="n">
        <v>153.8510306571455</v>
      </c>
      <c r="AC24" t="n">
        <v>139.1677042225473</v>
      </c>
      <c r="AD24" t="n">
        <v>112444.1382633671</v>
      </c>
      <c r="AE24" t="n">
        <v>153851.0306571455</v>
      </c>
      <c r="AF24" t="n">
        <v>3.048068101883317e-06</v>
      </c>
      <c r="AG24" t="n">
        <v>7</v>
      </c>
      <c r="AH24" t="n">
        <v>139167.7042225473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13.6768</v>
      </c>
      <c r="E25" t="n">
        <v>7.31</v>
      </c>
      <c r="F25" t="n">
        <v>4.18</v>
      </c>
      <c r="G25" t="n">
        <v>31.33</v>
      </c>
      <c r="H25" t="n">
        <v>0.47</v>
      </c>
      <c r="I25" t="n">
        <v>8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63.57</v>
      </c>
      <c r="Q25" t="n">
        <v>203.57</v>
      </c>
      <c r="R25" t="n">
        <v>18.3</v>
      </c>
      <c r="S25" t="n">
        <v>13.05</v>
      </c>
      <c r="T25" t="n">
        <v>2315.16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111.8247417242625</v>
      </c>
      <c r="AB25" t="n">
        <v>153.0035449864963</v>
      </c>
      <c r="AC25" t="n">
        <v>138.401101394851</v>
      </c>
      <c r="AD25" t="n">
        <v>111824.7417242625</v>
      </c>
      <c r="AE25" t="n">
        <v>153003.5449864963</v>
      </c>
      <c r="AF25" t="n">
        <v>3.080024072275211e-06</v>
      </c>
      <c r="AG25" t="n">
        <v>7</v>
      </c>
      <c r="AH25" t="n">
        <v>138401.101394851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13.6778</v>
      </c>
      <c r="E26" t="n">
        <v>7.31</v>
      </c>
      <c r="F26" t="n">
        <v>4.18</v>
      </c>
      <c r="G26" t="n">
        <v>31.32</v>
      </c>
      <c r="H26" t="n">
        <v>0.49</v>
      </c>
      <c r="I26" t="n">
        <v>8</v>
      </c>
      <c r="J26" t="n">
        <v>253.35</v>
      </c>
      <c r="K26" t="n">
        <v>58.47</v>
      </c>
      <c r="L26" t="n">
        <v>7</v>
      </c>
      <c r="M26" t="n">
        <v>6</v>
      </c>
      <c r="N26" t="n">
        <v>62.88</v>
      </c>
      <c r="O26" t="n">
        <v>31481.17</v>
      </c>
      <c r="P26" t="n">
        <v>63.29</v>
      </c>
      <c r="Q26" t="n">
        <v>203.56</v>
      </c>
      <c r="R26" t="n">
        <v>18.25</v>
      </c>
      <c r="S26" t="n">
        <v>13.05</v>
      </c>
      <c r="T26" t="n">
        <v>2291.52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111.7108248348214</v>
      </c>
      <c r="AB26" t="n">
        <v>152.8476788727046</v>
      </c>
      <c r="AC26" t="n">
        <v>138.2601109242</v>
      </c>
      <c r="AD26" t="n">
        <v>111710.8248348214</v>
      </c>
      <c r="AE26" t="n">
        <v>152847.6788727046</v>
      </c>
      <c r="AF26" t="n">
        <v>3.080249272912222e-06</v>
      </c>
      <c r="AG26" t="n">
        <v>7</v>
      </c>
      <c r="AH26" t="n">
        <v>138260.1109242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13.6622</v>
      </c>
      <c r="E27" t="n">
        <v>7.32</v>
      </c>
      <c r="F27" t="n">
        <v>4.18</v>
      </c>
      <c r="G27" t="n">
        <v>31.39</v>
      </c>
      <c r="H27" t="n">
        <v>0.51</v>
      </c>
      <c r="I27" t="n">
        <v>8</v>
      </c>
      <c r="J27" t="n">
        <v>253.81</v>
      </c>
      <c r="K27" t="n">
        <v>58.47</v>
      </c>
      <c r="L27" t="n">
        <v>7.25</v>
      </c>
      <c r="M27" t="n">
        <v>6</v>
      </c>
      <c r="N27" t="n">
        <v>63.08</v>
      </c>
      <c r="O27" t="n">
        <v>31537.13</v>
      </c>
      <c r="P27" t="n">
        <v>63.26</v>
      </c>
      <c r="Q27" t="n">
        <v>203.57</v>
      </c>
      <c r="R27" t="n">
        <v>18.56</v>
      </c>
      <c r="S27" t="n">
        <v>13.05</v>
      </c>
      <c r="T27" t="n">
        <v>2446.27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111.7380060379393</v>
      </c>
      <c r="AB27" t="n">
        <v>152.8848693939606</v>
      </c>
      <c r="AC27" t="n">
        <v>138.2937520343046</v>
      </c>
      <c r="AD27" t="n">
        <v>111738.0060379393</v>
      </c>
      <c r="AE27" t="n">
        <v>152884.8693939606</v>
      </c>
      <c r="AF27" t="n">
        <v>3.076736142974847e-06</v>
      </c>
      <c r="AG27" t="n">
        <v>7</v>
      </c>
      <c r="AH27" t="n">
        <v>138293.7520343046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13.8074</v>
      </c>
      <c r="E28" t="n">
        <v>7.24</v>
      </c>
      <c r="F28" t="n">
        <v>4.16</v>
      </c>
      <c r="G28" t="n">
        <v>35.61</v>
      </c>
      <c r="H28" t="n">
        <v>0.52</v>
      </c>
      <c r="I28" t="n">
        <v>7</v>
      </c>
      <c r="J28" t="n">
        <v>254.26</v>
      </c>
      <c r="K28" t="n">
        <v>58.47</v>
      </c>
      <c r="L28" t="n">
        <v>7.5</v>
      </c>
      <c r="M28" t="n">
        <v>5</v>
      </c>
      <c r="N28" t="n">
        <v>63.29</v>
      </c>
      <c r="O28" t="n">
        <v>31593.16</v>
      </c>
      <c r="P28" t="n">
        <v>62.59</v>
      </c>
      <c r="Q28" t="n">
        <v>203.56</v>
      </c>
      <c r="R28" t="n">
        <v>17.48</v>
      </c>
      <c r="S28" t="n">
        <v>13.05</v>
      </c>
      <c r="T28" t="n">
        <v>1909.25</v>
      </c>
      <c r="U28" t="n">
        <v>0.75</v>
      </c>
      <c r="V28" t="n">
        <v>0.9</v>
      </c>
      <c r="W28" t="n">
        <v>0.07000000000000001</v>
      </c>
      <c r="X28" t="n">
        <v>0.11</v>
      </c>
      <c r="Y28" t="n">
        <v>1</v>
      </c>
      <c r="Z28" t="n">
        <v>10</v>
      </c>
      <c r="AA28" t="n">
        <v>111.0701827241393</v>
      </c>
      <c r="AB28" t="n">
        <v>151.9711240737345</v>
      </c>
      <c r="AC28" t="n">
        <v>137.467213284991</v>
      </c>
      <c r="AD28" t="n">
        <v>111070.1827241393</v>
      </c>
      <c r="AE28" t="n">
        <v>151971.1240737345</v>
      </c>
      <c r="AF28" t="n">
        <v>3.109435275468878e-06</v>
      </c>
      <c r="AG28" t="n">
        <v>7</v>
      </c>
      <c r="AH28" t="n">
        <v>137467.213284991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13.8579</v>
      </c>
      <c r="E29" t="n">
        <v>7.22</v>
      </c>
      <c r="F29" t="n">
        <v>4.13</v>
      </c>
      <c r="G29" t="n">
        <v>35.39</v>
      </c>
      <c r="H29" t="n">
        <v>0.54</v>
      </c>
      <c r="I29" t="n">
        <v>7</v>
      </c>
      <c r="J29" t="n">
        <v>254.72</v>
      </c>
      <c r="K29" t="n">
        <v>58.47</v>
      </c>
      <c r="L29" t="n">
        <v>7.75</v>
      </c>
      <c r="M29" t="n">
        <v>5</v>
      </c>
      <c r="N29" t="n">
        <v>63.49</v>
      </c>
      <c r="O29" t="n">
        <v>31649.26</v>
      </c>
      <c r="P29" t="n">
        <v>62.11</v>
      </c>
      <c r="Q29" t="n">
        <v>203.56</v>
      </c>
      <c r="R29" t="n">
        <v>16.68</v>
      </c>
      <c r="S29" t="n">
        <v>13.05</v>
      </c>
      <c r="T29" t="n">
        <v>1511.09</v>
      </c>
      <c r="U29" t="n">
        <v>0.78</v>
      </c>
      <c r="V29" t="n">
        <v>0.9</v>
      </c>
      <c r="W29" t="n">
        <v>0.06</v>
      </c>
      <c r="X29" t="n">
        <v>0.09</v>
      </c>
      <c r="Y29" t="n">
        <v>1</v>
      </c>
      <c r="Z29" t="n">
        <v>10</v>
      </c>
      <c r="AA29" t="n">
        <v>110.6947532222004</v>
      </c>
      <c r="AB29" t="n">
        <v>151.4574448664014</v>
      </c>
      <c r="AC29" t="n">
        <v>137.0025589002523</v>
      </c>
      <c r="AD29" t="n">
        <v>110694.7532222005</v>
      </c>
      <c r="AE29" t="n">
        <v>151457.4448664014</v>
      </c>
      <c r="AF29" t="n">
        <v>3.120807907637945e-06</v>
      </c>
      <c r="AG29" t="n">
        <v>7</v>
      </c>
      <c r="AH29" t="n">
        <v>137002.5589002523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13.81</v>
      </c>
      <c r="E30" t="n">
        <v>7.24</v>
      </c>
      <c r="F30" t="n">
        <v>4.15</v>
      </c>
      <c r="G30" t="n">
        <v>35.6</v>
      </c>
      <c r="H30" t="n">
        <v>0.5600000000000001</v>
      </c>
      <c r="I30" t="n">
        <v>7</v>
      </c>
      <c r="J30" t="n">
        <v>255.17</v>
      </c>
      <c r="K30" t="n">
        <v>58.47</v>
      </c>
      <c r="L30" t="n">
        <v>8</v>
      </c>
      <c r="M30" t="n">
        <v>5</v>
      </c>
      <c r="N30" t="n">
        <v>63.7</v>
      </c>
      <c r="O30" t="n">
        <v>31705.44</v>
      </c>
      <c r="P30" t="n">
        <v>62.47</v>
      </c>
      <c r="Q30" t="n">
        <v>203.56</v>
      </c>
      <c r="R30" t="n">
        <v>17.65</v>
      </c>
      <c r="S30" t="n">
        <v>13.05</v>
      </c>
      <c r="T30" t="n">
        <v>1993.25</v>
      </c>
      <c r="U30" t="n">
        <v>0.74</v>
      </c>
      <c r="V30" t="n">
        <v>0.9</v>
      </c>
      <c r="W30" t="n">
        <v>0.06</v>
      </c>
      <c r="X30" t="n">
        <v>0.11</v>
      </c>
      <c r="Y30" t="n">
        <v>1</v>
      </c>
      <c r="Z30" t="n">
        <v>10</v>
      </c>
      <c r="AA30" t="n">
        <v>110.9950282229376</v>
      </c>
      <c r="AB30" t="n">
        <v>151.8682943696079</v>
      </c>
      <c r="AC30" t="n">
        <v>137.3741975035038</v>
      </c>
      <c r="AD30" t="n">
        <v>110995.0282229376</v>
      </c>
      <c r="AE30" t="n">
        <v>151868.2943696079</v>
      </c>
      <c r="AF30" t="n">
        <v>3.110020797125107e-06</v>
      </c>
      <c r="AG30" t="n">
        <v>7</v>
      </c>
      <c r="AH30" t="n">
        <v>137374.1975035038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13.7841</v>
      </c>
      <c r="E31" t="n">
        <v>7.25</v>
      </c>
      <c r="F31" t="n">
        <v>4.17</v>
      </c>
      <c r="G31" t="n">
        <v>35.72</v>
      </c>
      <c r="H31" t="n">
        <v>0.57</v>
      </c>
      <c r="I31" t="n">
        <v>7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62.59</v>
      </c>
      <c r="Q31" t="n">
        <v>203.56</v>
      </c>
      <c r="R31" t="n">
        <v>18.03</v>
      </c>
      <c r="S31" t="n">
        <v>13.05</v>
      </c>
      <c r="T31" t="n">
        <v>2183.18</v>
      </c>
      <c r="U31" t="n">
        <v>0.72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111.1486048712063</v>
      </c>
      <c r="AB31" t="n">
        <v>152.0784247150926</v>
      </c>
      <c r="AC31" t="n">
        <v>137.5642733037353</v>
      </c>
      <c r="AD31" t="n">
        <v>111148.6048712063</v>
      </c>
      <c r="AE31" t="n">
        <v>152078.4247150926</v>
      </c>
      <c r="AF31" t="n">
        <v>3.104188100626517e-06</v>
      </c>
      <c r="AG31" t="n">
        <v>7</v>
      </c>
      <c r="AH31" t="n">
        <v>137564.2733037353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13.7931</v>
      </c>
      <c r="E32" t="n">
        <v>7.25</v>
      </c>
      <c r="F32" t="n">
        <v>4.16</v>
      </c>
      <c r="G32" t="n">
        <v>35.68</v>
      </c>
      <c r="H32" t="n">
        <v>0.59</v>
      </c>
      <c r="I32" t="n">
        <v>7</v>
      </c>
      <c r="J32" t="n">
        <v>256.09</v>
      </c>
      <c r="K32" t="n">
        <v>58.47</v>
      </c>
      <c r="L32" t="n">
        <v>8.5</v>
      </c>
      <c r="M32" t="n">
        <v>5</v>
      </c>
      <c r="N32" t="n">
        <v>64.11</v>
      </c>
      <c r="O32" t="n">
        <v>31818.02</v>
      </c>
      <c r="P32" t="n">
        <v>62.23</v>
      </c>
      <c r="Q32" t="n">
        <v>203.57</v>
      </c>
      <c r="R32" t="n">
        <v>17.88</v>
      </c>
      <c r="S32" t="n">
        <v>13.05</v>
      </c>
      <c r="T32" t="n">
        <v>2108.85</v>
      </c>
      <c r="U32" t="n">
        <v>0.73</v>
      </c>
      <c r="V32" t="n">
        <v>0.9</v>
      </c>
      <c r="W32" t="n">
        <v>0.06</v>
      </c>
      <c r="X32" t="n">
        <v>0.12</v>
      </c>
      <c r="Y32" t="n">
        <v>1</v>
      </c>
      <c r="Z32" t="n">
        <v>10</v>
      </c>
      <c r="AA32" t="n">
        <v>110.9630129345177</v>
      </c>
      <c r="AB32" t="n">
        <v>151.824489639577</v>
      </c>
      <c r="AC32" t="n">
        <v>137.3345734354267</v>
      </c>
      <c r="AD32" t="n">
        <v>110963.0129345177</v>
      </c>
      <c r="AE32" t="n">
        <v>151824.489639577</v>
      </c>
      <c r="AF32" t="n">
        <v>3.106214906359617e-06</v>
      </c>
      <c r="AG32" t="n">
        <v>7</v>
      </c>
      <c r="AH32" t="n">
        <v>137334.5734354267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13.782</v>
      </c>
      <c r="E33" t="n">
        <v>7.26</v>
      </c>
      <c r="F33" t="n">
        <v>4.17</v>
      </c>
      <c r="G33" t="n">
        <v>35.73</v>
      </c>
      <c r="H33" t="n">
        <v>0.61</v>
      </c>
      <c r="I33" t="n">
        <v>7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62.1</v>
      </c>
      <c r="Q33" t="n">
        <v>203.56</v>
      </c>
      <c r="R33" t="n">
        <v>18.04</v>
      </c>
      <c r="S33" t="n">
        <v>13.05</v>
      </c>
      <c r="T33" t="n">
        <v>2188.39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110.9602597022368</v>
      </c>
      <c r="AB33" t="n">
        <v>151.8207225457061</v>
      </c>
      <c r="AC33" t="n">
        <v>137.3311658677077</v>
      </c>
      <c r="AD33" t="n">
        <v>110960.2597022368</v>
      </c>
      <c r="AE33" t="n">
        <v>151820.7225457061</v>
      </c>
      <c r="AF33" t="n">
        <v>3.103715179288793e-06</v>
      </c>
      <c r="AG33" t="n">
        <v>7</v>
      </c>
      <c r="AH33" t="n">
        <v>137331.1658677077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13.9211</v>
      </c>
      <c r="E34" t="n">
        <v>7.18</v>
      </c>
      <c r="F34" t="n">
        <v>4.14</v>
      </c>
      <c r="G34" t="n">
        <v>41.43</v>
      </c>
      <c r="H34" t="n">
        <v>0.62</v>
      </c>
      <c r="I34" t="n">
        <v>6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61.56</v>
      </c>
      <c r="Q34" t="n">
        <v>203.56</v>
      </c>
      <c r="R34" t="n">
        <v>17.18</v>
      </c>
      <c r="S34" t="n">
        <v>13.05</v>
      </c>
      <c r="T34" t="n">
        <v>1765.19</v>
      </c>
      <c r="U34" t="n">
        <v>0.76</v>
      </c>
      <c r="V34" t="n">
        <v>0.9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110.3501453439415</v>
      </c>
      <c r="AB34" t="n">
        <v>150.9859371643412</v>
      </c>
      <c r="AC34" t="n">
        <v>136.5760512315113</v>
      </c>
      <c r="AD34" t="n">
        <v>110350.1453439415</v>
      </c>
      <c r="AE34" t="n">
        <v>150985.9371643412</v>
      </c>
      <c r="AF34" t="n">
        <v>3.135040587897055e-06</v>
      </c>
      <c r="AG34" t="n">
        <v>7</v>
      </c>
      <c r="AH34" t="n">
        <v>136576.0512315113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13.9287</v>
      </c>
      <c r="E35" t="n">
        <v>7.18</v>
      </c>
      <c r="F35" t="n">
        <v>4.14</v>
      </c>
      <c r="G35" t="n">
        <v>41.39</v>
      </c>
      <c r="H35" t="n">
        <v>0.64</v>
      </c>
      <c r="I35" t="n">
        <v>6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61.56</v>
      </c>
      <c r="Q35" t="n">
        <v>203.56</v>
      </c>
      <c r="R35" t="n">
        <v>17.12</v>
      </c>
      <c r="S35" t="n">
        <v>13.05</v>
      </c>
      <c r="T35" t="n">
        <v>1734.07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110.3321887716813</v>
      </c>
      <c r="AB35" t="n">
        <v>150.9613681899867</v>
      </c>
      <c r="AC35" t="n">
        <v>136.5538270855865</v>
      </c>
      <c r="AD35" t="n">
        <v>110332.1887716813</v>
      </c>
      <c r="AE35" t="n">
        <v>150961.3681899867</v>
      </c>
      <c r="AF35" t="n">
        <v>3.13675211273834e-06</v>
      </c>
      <c r="AG35" t="n">
        <v>7</v>
      </c>
      <c r="AH35" t="n">
        <v>136553.8270855865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13.9303</v>
      </c>
      <c r="E36" t="n">
        <v>7.18</v>
      </c>
      <c r="F36" t="n">
        <v>4.14</v>
      </c>
      <c r="G36" t="n">
        <v>41.38</v>
      </c>
      <c r="H36" t="n">
        <v>0.66</v>
      </c>
      <c r="I36" t="n">
        <v>6</v>
      </c>
      <c r="J36" t="n">
        <v>257.92</v>
      </c>
      <c r="K36" t="n">
        <v>58.47</v>
      </c>
      <c r="L36" t="n">
        <v>9.5</v>
      </c>
      <c r="M36" t="n">
        <v>4</v>
      </c>
      <c r="N36" t="n">
        <v>64.95</v>
      </c>
      <c r="O36" t="n">
        <v>32044.25</v>
      </c>
      <c r="P36" t="n">
        <v>61.48</v>
      </c>
      <c r="Q36" t="n">
        <v>203.56</v>
      </c>
      <c r="R36" t="n">
        <v>17.09</v>
      </c>
      <c r="S36" t="n">
        <v>13.05</v>
      </c>
      <c r="T36" t="n">
        <v>1719.15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110.2971584384315</v>
      </c>
      <c r="AB36" t="n">
        <v>150.913438142605</v>
      </c>
      <c r="AC36" t="n">
        <v>136.5104714146566</v>
      </c>
      <c r="AD36" t="n">
        <v>110297.1584384315</v>
      </c>
      <c r="AE36" t="n">
        <v>150913.438142605</v>
      </c>
      <c r="AF36" t="n">
        <v>3.137112433757558e-06</v>
      </c>
      <c r="AG36" t="n">
        <v>7</v>
      </c>
      <c r="AH36" t="n">
        <v>136510.4714146566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13.9276</v>
      </c>
      <c r="E37" t="n">
        <v>7.18</v>
      </c>
      <c r="F37" t="n">
        <v>4.14</v>
      </c>
      <c r="G37" t="n">
        <v>41.4</v>
      </c>
      <c r="H37" t="n">
        <v>0.67</v>
      </c>
      <c r="I37" t="n">
        <v>6</v>
      </c>
      <c r="J37" t="n">
        <v>258.38</v>
      </c>
      <c r="K37" t="n">
        <v>58.47</v>
      </c>
      <c r="L37" t="n">
        <v>9.75</v>
      </c>
      <c r="M37" t="n">
        <v>4</v>
      </c>
      <c r="N37" t="n">
        <v>65.16</v>
      </c>
      <c r="O37" t="n">
        <v>32100.97</v>
      </c>
      <c r="P37" t="n">
        <v>61.53</v>
      </c>
      <c r="Q37" t="n">
        <v>203.56</v>
      </c>
      <c r="R37" t="n">
        <v>17.08</v>
      </c>
      <c r="S37" t="n">
        <v>13.05</v>
      </c>
      <c r="T37" t="n">
        <v>1712.75</v>
      </c>
      <c r="U37" t="n">
        <v>0.76</v>
      </c>
      <c r="V37" t="n">
        <v>0.9</v>
      </c>
      <c r="W37" t="n">
        <v>0.07000000000000001</v>
      </c>
      <c r="X37" t="n">
        <v>0.1</v>
      </c>
      <c r="Y37" t="n">
        <v>1</v>
      </c>
      <c r="Z37" t="n">
        <v>10</v>
      </c>
      <c r="AA37" t="n">
        <v>110.3230645772442</v>
      </c>
      <c r="AB37" t="n">
        <v>150.9488840646267</v>
      </c>
      <c r="AC37" t="n">
        <v>136.5425344276293</v>
      </c>
      <c r="AD37" t="n">
        <v>110323.0645772442</v>
      </c>
      <c r="AE37" t="n">
        <v>150948.8840646267</v>
      </c>
      <c r="AF37" t="n">
        <v>3.136504392037628e-06</v>
      </c>
      <c r="AG37" t="n">
        <v>7</v>
      </c>
      <c r="AH37" t="n">
        <v>136542.5344276293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13.9638</v>
      </c>
      <c r="E38" t="n">
        <v>7.16</v>
      </c>
      <c r="F38" t="n">
        <v>4.12</v>
      </c>
      <c r="G38" t="n">
        <v>41.21</v>
      </c>
      <c r="H38" t="n">
        <v>0.6899999999999999</v>
      </c>
      <c r="I38" t="n">
        <v>6</v>
      </c>
      <c r="J38" t="n">
        <v>258.84</v>
      </c>
      <c r="K38" t="n">
        <v>58.47</v>
      </c>
      <c r="L38" t="n">
        <v>10</v>
      </c>
      <c r="M38" t="n">
        <v>4</v>
      </c>
      <c r="N38" t="n">
        <v>65.37</v>
      </c>
      <c r="O38" t="n">
        <v>32157.77</v>
      </c>
      <c r="P38" t="n">
        <v>60.99</v>
      </c>
      <c r="Q38" t="n">
        <v>203.56</v>
      </c>
      <c r="R38" t="n">
        <v>16.41</v>
      </c>
      <c r="S38" t="n">
        <v>13.05</v>
      </c>
      <c r="T38" t="n">
        <v>1382.26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109.9847739351218</v>
      </c>
      <c r="AB38" t="n">
        <v>150.4860198837453</v>
      </c>
      <c r="AC38" t="n">
        <v>136.1238453545371</v>
      </c>
      <c r="AD38" t="n">
        <v>109984.7739351218</v>
      </c>
      <c r="AE38" t="n">
        <v>150486.0198837453</v>
      </c>
      <c r="AF38" t="n">
        <v>3.144656655097435e-06</v>
      </c>
      <c r="AG38" t="n">
        <v>7</v>
      </c>
      <c r="AH38" t="n">
        <v>136123.8453545371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13.954</v>
      </c>
      <c r="E39" t="n">
        <v>7.17</v>
      </c>
      <c r="F39" t="n">
        <v>4.13</v>
      </c>
      <c r="G39" t="n">
        <v>41.26</v>
      </c>
      <c r="H39" t="n">
        <v>0.7</v>
      </c>
      <c r="I39" t="n">
        <v>6</v>
      </c>
      <c r="J39" t="n">
        <v>259.3</v>
      </c>
      <c r="K39" t="n">
        <v>58.47</v>
      </c>
      <c r="L39" t="n">
        <v>10.25</v>
      </c>
      <c r="M39" t="n">
        <v>4</v>
      </c>
      <c r="N39" t="n">
        <v>65.58</v>
      </c>
      <c r="O39" t="n">
        <v>32214.64</v>
      </c>
      <c r="P39" t="n">
        <v>60.79</v>
      </c>
      <c r="Q39" t="n">
        <v>203.56</v>
      </c>
      <c r="R39" t="n">
        <v>16.71</v>
      </c>
      <c r="S39" t="n">
        <v>13.05</v>
      </c>
      <c r="T39" t="n">
        <v>1530.8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109.9509450772392</v>
      </c>
      <c r="AB39" t="n">
        <v>150.4397337479665</v>
      </c>
      <c r="AC39" t="n">
        <v>136.081976702594</v>
      </c>
      <c r="AD39" t="n">
        <v>109950.9450772392</v>
      </c>
      <c r="AE39" t="n">
        <v>150439.7337479665</v>
      </c>
      <c r="AF39" t="n">
        <v>3.142449688854724e-06</v>
      </c>
      <c r="AG39" t="n">
        <v>7</v>
      </c>
      <c r="AH39" t="n">
        <v>136081.976702594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13.9039</v>
      </c>
      <c r="E40" t="n">
        <v>7.19</v>
      </c>
      <c r="F40" t="n">
        <v>4.15</v>
      </c>
      <c r="G40" t="n">
        <v>41.52</v>
      </c>
      <c r="H40" t="n">
        <v>0.72</v>
      </c>
      <c r="I40" t="n">
        <v>6</v>
      </c>
      <c r="J40" t="n">
        <v>259.76</v>
      </c>
      <c r="K40" t="n">
        <v>58.47</v>
      </c>
      <c r="L40" t="n">
        <v>10.5</v>
      </c>
      <c r="M40" t="n">
        <v>4</v>
      </c>
      <c r="N40" t="n">
        <v>65.79000000000001</v>
      </c>
      <c r="O40" t="n">
        <v>32271.6</v>
      </c>
      <c r="P40" t="n">
        <v>61.03</v>
      </c>
      <c r="Q40" t="n">
        <v>203.56</v>
      </c>
      <c r="R40" t="n">
        <v>17.62</v>
      </c>
      <c r="S40" t="n">
        <v>13.05</v>
      </c>
      <c r="T40" t="n">
        <v>1985.4</v>
      </c>
      <c r="U40" t="n">
        <v>0.74</v>
      </c>
      <c r="V40" t="n">
        <v>0.9</v>
      </c>
      <c r="W40" t="n">
        <v>0.06</v>
      </c>
      <c r="X40" t="n">
        <v>0.11</v>
      </c>
      <c r="Y40" t="n">
        <v>1</v>
      </c>
      <c r="Z40" t="n">
        <v>10</v>
      </c>
      <c r="AA40" t="n">
        <v>110.2048059967658</v>
      </c>
      <c r="AB40" t="n">
        <v>150.7870774576159</v>
      </c>
      <c r="AC40" t="n">
        <v>136.3961704160945</v>
      </c>
      <c r="AD40" t="n">
        <v>110204.8059967658</v>
      </c>
      <c r="AE40" t="n">
        <v>150787.0774576159</v>
      </c>
      <c r="AF40" t="n">
        <v>3.131167136940462e-06</v>
      </c>
      <c r="AG40" t="n">
        <v>7</v>
      </c>
      <c r="AH40" t="n">
        <v>136396.1704160945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13.913</v>
      </c>
      <c r="E41" t="n">
        <v>7.19</v>
      </c>
      <c r="F41" t="n">
        <v>4.15</v>
      </c>
      <c r="G41" t="n">
        <v>41.47</v>
      </c>
      <c r="H41" t="n">
        <v>0.74</v>
      </c>
      <c r="I41" t="n">
        <v>6</v>
      </c>
      <c r="J41" t="n">
        <v>260.23</v>
      </c>
      <c r="K41" t="n">
        <v>58.47</v>
      </c>
      <c r="L41" t="n">
        <v>10.75</v>
      </c>
      <c r="M41" t="n">
        <v>4</v>
      </c>
      <c r="N41" t="n">
        <v>66</v>
      </c>
      <c r="O41" t="n">
        <v>32328.64</v>
      </c>
      <c r="P41" t="n">
        <v>60.59</v>
      </c>
      <c r="Q41" t="n">
        <v>203.57</v>
      </c>
      <c r="R41" t="n">
        <v>17.36</v>
      </c>
      <c r="S41" t="n">
        <v>13.05</v>
      </c>
      <c r="T41" t="n">
        <v>1852.61</v>
      </c>
      <c r="U41" t="n">
        <v>0.75</v>
      </c>
      <c r="V41" t="n">
        <v>0.9</v>
      </c>
      <c r="W41" t="n">
        <v>0.06</v>
      </c>
      <c r="X41" t="n">
        <v>0.11</v>
      </c>
      <c r="Y41" t="n">
        <v>1</v>
      </c>
      <c r="Z41" t="n">
        <v>10</v>
      </c>
      <c r="AA41" t="n">
        <v>110.0112736858087</v>
      </c>
      <c r="AB41" t="n">
        <v>150.5222780117216</v>
      </c>
      <c r="AC41" t="n">
        <v>136.1566430576679</v>
      </c>
      <c r="AD41" t="n">
        <v>110011.2736858087</v>
      </c>
      <c r="AE41" t="n">
        <v>150522.2780117216</v>
      </c>
      <c r="AF41" t="n">
        <v>3.133216462737264e-06</v>
      </c>
      <c r="AG41" t="n">
        <v>7</v>
      </c>
      <c r="AH41" t="n">
        <v>136156.6430576679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14.0663</v>
      </c>
      <c r="E42" t="n">
        <v>7.11</v>
      </c>
      <c r="F42" t="n">
        <v>4.12</v>
      </c>
      <c r="G42" t="n">
        <v>49.39</v>
      </c>
      <c r="H42" t="n">
        <v>0.75</v>
      </c>
      <c r="I42" t="n">
        <v>5</v>
      </c>
      <c r="J42" t="n">
        <v>260.69</v>
      </c>
      <c r="K42" t="n">
        <v>58.47</v>
      </c>
      <c r="L42" t="n">
        <v>11</v>
      </c>
      <c r="M42" t="n">
        <v>3</v>
      </c>
      <c r="N42" t="n">
        <v>66.20999999999999</v>
      </c>
      <c r="O42" t="n">
        <v>32385.75</v>
      </c>
      <c r="P42" t="n">
        <v>60.14</v>
      </c>
      <c r="Q42" t="n">
        <v>203.56</v>
      </c>
      <c r="R42" t="n">
        <v>16.39</v>
      </c>
      <c r="S42" t="n">
        <v>13.05</v>
      </c>
      <c r="T42" t="n">
        <v>1374.62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109.418780651349</v>
      </c>
      <c r="AB42" t="n">
        <v>149.7116029030264</v>
      </c>
      <c r="AC42" t="n">
        <v>135.4233376435567</v>
      </c>
      <c r="AD42" t="n">
        <v>109418.780651349</v>
      </c>
      <c r="AE42" t="n">
        <v>149711.6029030264</v>
      </c>
      <c r="AF42" t="n">
        <v>3.167739720391086e-06</v>
      </c>
      <c r="AG42" t="n">
        <v>7</v>
      </c>
      <c r="AH42" t="n">
        <v>135423.3376435567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14.0493</v>
      </c>
      <c r="E43" t="n">
        <v>7.12</v>
      </c>
      <c r="F43" t="n">
        <v>4.12</v>
      </c>
      <c r="G43" t="n">
        <v>49.5</v>
      </c>
      <c r="H43" t="n">
        <v>0.77</v>
      </c>
      <c r="I43" t="n">
        <v>5</v>
      </c>
      <c r="J43" t="n">
        <v>261.15</v>
      </c>
      <c r="K43" t="n">
        <v>58.47</v>
      </c>
      <c r="L43" t="n">
        <v>11.25</v>
      </c>
      <c r="M43" t="n">
        <v>3</v>
      </c>
      <c r="N43" t="n">
        <v>66.43000000000001</v>
      </c>
      <c r="O43" t="n">
        <v>32442.95</v>
      </c>
      <c r="P43" t="n">
        <v>60.3</v>
      </c>
      <c r="Q43" t="n">
        <v>203.56</v>
      </c>
      <c r="R43" t="n">
        <v>16.65</v>
      </c>
      <c r="S43" t="n">
        <v>13.05</v>
      </c>
      <c r="T43" t="n">
        <v>1506.04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109.519450476216</v>
      </c>
      <c r="AB43" t="n">
        <v>149.8493437986486</v>
      </c>
      <c r="AC43" t="n">
        <v>135.5479327414213</v>
      </c>
      <c r="AD43" t="n">
        <v>109519.450476216</v>
      </c>
      <c r="AE43" t="n">
        <v>149849.3437986486</v>
      </c>
      <c r="AF43" t="n">
        <v>3.163911309561895e-06</v>
      </c>
      <c r="AG43" t="n">
        <v>7</v>
      </c>
      <c r="AH43" t="n">
        <v>135547.9327414213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14.0636</v>
      </c>
      <c r="E44" t="n">
        <v>7.11</v>
      </c>
      <c r="F44" t="n">
        <v>4.12</v>
      </c>
      <c r="G44" t="n">
        <v>49.41</v>
      </c>
      <c r="H44" t="n">
        <v>0.78</v>
      </c>
      <c r="I44" t="n">
        <v>5</v>
      </c>
      <c r="J44" t="n">
        <v>261.62</v>
      </c>
      <c r="K44" t="n">
        <v>58.47</v>
      </c>
      <c r="L44" t="n">
        <v>11.5</v>
      </c>
      <c r="M44" t="n">
        <v>3</v>
      </c>
      <c r="N44" t="n">
        <v>66.64</v>
      </c>
      <c r="O44" t="n">
        <v>32500.22</v>
      </c>
      <c r="P44" t="n">
        <v>60.34</v>
      </c>
      <c r="Q44" t="n">
        <v>203.57</v>
      </c>
      <c r="R44" t="n">
        <v>16.4</v>
      </c>
      <c r="S44" t="n">
        <v>13.05</v>
      </c>
      <c r="T44" t="n">
        <v>1380.4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109.5023106510608</v>
      </c>
      <c r="AB44" t="n">
        <v>149.8258923337156</v>
      </c>
      <c r="AC44" t="n">
        <v>135.5267194513871</v>
      </c>
      <c r="AD44" t="n">
        <v>109502.3106510608</v>
      </c>
      <c r="AE44" t="n">
        <v>149825.8923337156</v>
      </c>
      <c r="AF44" t="n">
        <v>3.167131678671155e-06</v>
      </c>
      <c r="AG44" t="n">
        <v>7</v>
      </c>
      <c r="AH44" t="n">
        <v>135526.7194513871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14.0641</v>
      </c>
      <c r="E45" t="n">
        <v>7.11</v>
      </c>
      <c r="F45" t="n">
        <v>4.12</v>
      </c>
      <c r="G45" t="n">
        <v>49.41</v>
      </c>
      <c r="H45" t="n">
        <v>0.8</v>
      </c>
      <c r="I45" t="n">
        <v>5</v>
      </c>
      <c r="J45" t="n">
        <v>262.08</v>
      </c>
      <c r="K45" t="n">
        <v>58.47</v>
      </c>
      <c r="L45" t="n">
        <v>11.75</v>
      </c>
      <c r="M45" t="n">
        <v>3</v>
      </c>
      <c r="N45" t="n">
        <v>66.86</v>
      </c>
      <c r="O45" t="n">
        <v>32557.58</v>
      </c>
      <c r="P45" t="n">
        <v>60.28</v>
      </c>
      <c r="Q45" t="n">
        <v>203.59</v>
      </c>
      <c r="R45" t="n">
        <v>16.44</v>
      </c>
      <c r="S45" t="n">
        <v>13.05</v>
      </c>
      <c r="T45" t="n">
        <v>1398.76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109.4779544310179</v>
      </c>
      <c r="AB45" t="n">
        <v>149.7925670789323</v>
      </c>
      <c r="AC45" t="n">
        <v>135.4965747121481</v>
      </c>
      <c r="AD45" t="n">
        <v>109477.9544310179</v>
      </c>
      <c r="AE45" t="n">
        <v>149792.5670789323</v>
      </c>
      <c r="AF45" t="n">
        <v>3.167244278989661e-06</v>
      </c>
      <c r="AG45" t="n">
        <v>7</v>
      </c>
      <c r="AH45" t="n">
        <v>135496.5747121481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14.0658</v>
      </c>
      <c r="E46" t="n">
        <v>7.11</v>
      </c>
      <c r="F46" t="n">
        <v>4.12</v>
      </c>
      <c r="G46" t="n">
        <v>49.4</v>
      </c>
      <c r="H46" t="n">
        <v>0.8100000000000001</v>
      </c>
      <c r="I46" t="n">
        <v>5</v>
      </c>
      <c r="J46" t="n">
        <v>262.55</v>
      </c>
      <c r="K46" t="n">
        <v>58.47</v>
      </c>
      <c r="L46" t="n">
        <v>12</v>
      </c>
      <c r="M46" t="n">
        <v>3</v>
      </c>
      <c r="N46" t="n">
        <v>67.06999999999999</v>
      </c>
      <c r="O46" t="n">
        <v>32615.02</v>
      </c>
      <c r="P46" t="n">
        <v>60.24</v>
      </c>
      <c r="Q46" t="n">
        <v>203.57</v>
      </c>
      <c r="R46" t="n">
        <v>16.35</v>
      </c>
      <c r="S46" t="n">
        <v>13.05</v>
      </c>
      <c r="T46" t="n">
        <v>1354.67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109.4586066756053</v>
      </c>
      <c r="AB46" t="n">
        <v>149.766094626414</v>
      </c>
      <c r="AC46" t="n">
        <v>135.4726287533438</v>
      </c>
      <c r="AD46" t="n">
        <v>109458.6066756053</v>
      </c>
      <c r="AE46" t="n">
        <v>149766.094626414</v>
      </c>
      <c r="AF46" t="n">
        <v>3.16762712007258e-06</v>
      </c>
      <c r="AG46" t="n">
        <v>7</v>
      </c>
      <c r="AH46" t="n">
        <v>135472.6287533438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14.0928</v>
      </c>
      <c r="E47" t="n">
        <v>7.1</v>
      </c>
      <c r="F47" t="n">
        <v>4.1</v>
      </c>
      <c r="G47" t="n">
        <v>49.23</v>
      </c>
      <c r="H47" t="n">
        <v>0.83</v>
      </c>
      <c r="I47" t="n">
        <v>5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59.81</v>
      </c>
      <c r="Q47" t="n">
        <v>203.56</v>
      </c>
      <c r="R47" t="n">
        <v>15.91</v>
      </c>
      <c r="S47" t="n">
        <v>13.05</v>
      </c>
      <c r="T47" t="n">
        <v>1135.55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109.1890116056872</v>
      </c>
      <c r="AB47" t="n">
        <v>149.3972227580572</v>
      </c>
      <c r="AC47" t="n">
        <v>135.1389614983879</v>
      </c>
      <c r="AD47" t="n">
        <v>109189.0116056872</v>
      </c>
      <c r="AE47" t="n">
        <v>149397.2227580571</v>
      </c>
      <c r="AF47" t="n">
        <v>3.173707537271883e-06</v>
      </c>
      <c r="AG47" t="n">
        <v>7</v>
      </c>
      <c r="AH47" t="n">
        <v>135138.9614983879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14.0851</v>
      </c>
      <c r="E48" t="n">
        <v>7.1</v>
      </c>
      <c r="F48" t="n">
        <v>4.11</v>
      </c>
      <c r="G48" t="n">
        <v>49.28</v>
      </c>
      <c r="H48" t="n">
        <v>0.84</v>
      </c>
      <c r="I48" t="n">
        <v>5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59.82</v>
      </c>
      <c r="Q48" t="n">
        <v>203.56</v>
      </c>
      <c r="R48" t="n">
        <v>16.1</v>
      </c>
      <c r="S48" t="n">
        <v>13.05</v>
      </c>
      <c r="T48" t="n">
        <v>1231.74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109.2313466627422</v>
      </c>
      <c r="AB48" t="n">
        <v>149.4551474508106</v>
      </c>
      <c r="AC48" t="n">
        <v>135.1913579397628</v>
      </c>
      <c r="AD48" t="n">
        <v>109231.3466627422</v>
      </c>
      <c r="AE48" t="n">
        <v>149455.1474508106</v>
      </c>
      <c r="AF48" t="n">
        <v>3.171973492366897e-06</v>
      </c>
      <c r="AG48" t="n">
        <v>7</v>
      </c>
      <c r="AH48" t="n">
        <v>135191.3579397628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14.0471</v>
      </c>
      <c r="E49" t="n">
        <v>7.12</v>
      </c>
      <c r="F49" t="n">
        <v>4.13</v>
      </c>
      <c r="G49" t="n">
        <v>49.51</v>
      </c>
      <c r="H49" t="n">
        <v>0.86</v>
      </c>
      <c r="I49" t="n">
        <v>5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59.81</v>
      </c>
      <c r="Q49" t="n">
        <v>203.56</v>
      </c>
      <c r="R49" t="n">
        <v>16.79</v>
      </c>
      <c r="S49" t="n">
        <v>13.05</v>
      </c>
      <c r="T49" t="n">
        <v>1573.42</v>
      </c>
      <c r="U49" t="n">
        <v>0.78</v>
      </c>
      <c r="V49" t="n">
        <v>0.91</v>
      </c>
      <c r="W49" t="n">
        <v>0.06</v>
      </c>
      <c r="X49" t="n">
        <v>0.09</v>
      </c>
      <c r="Y49" t="n">
        <v>1</v>
      </c>
      <c r="Z49" t="n">
        <v>10</v>
      </c>
      <c r="AA49" t="n">
        <v>109.3558170953577</v>
      </c>
      <c r="AB49" t="n">
        <v>149.6254533879631</v>
      </c>
      <c r="AC49" t="n">
        <v>135.3454101172994</v>
      </c>
      <c r="AD49" t="n">
        <v>109355.8170953577</v>
      </c>
      <c r="AE49" t="n">
        <v>149625.4533879631</v>
      </c>
      <c r="AF49" t="n">
        <v>3.16341586816047e-06</v>
      </c>
      <c r="AG49" t="n">
        <v>7</v>
      </c>
      <c r="AH49" t="n">
        <v>135345.4101172994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14.0488</v>
      </c>
      <c r="E50" t="n">
        <v>7.12</v>
      </c>
      <c r="F50" t="n">
        <v>4.12</v>
      </c>
      <c r="G50" t="n">
        <v>49.5</v>
      </c>
      <c r="H50" t="n">
        <v>0.87</v>
      </c>
      <c r="I50" t="n">
        <v>5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59.51</v>
      </c>
      <c r="Q50" t="n">
        <v>203.57</v>
      </c>
      <c r="R50" t="n">
        <v>16.64</v>
      </c>
      <c r="S50" t="n">
        <v>13.05</v>
      </c>
      <c r="T50" t="n">
        <v>1500.83</v>
      </c>
      <c r="U50" t="n">
        <v>0.78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109.2145768999891</v>
      </c>
      <c r="AB50" t="n">
        <v>149.4322023215823</v>
      </c>
      <c r="AC50" t="n">
        <v>135.1706026614642</v>
      </c>
      <c r="AD50" t="n">
        <v>109214.5768999891</v>
      </c>
      <c r="AE50" t="n">
        <v>149432.2023215822</v>
      </c>
      <c r="AF50" t="n">
        <v>3.163798709243389e-06</v>
      </c>
      <c r="AG50" t="n">
        <v>7</v>
      </c>
      <c r="AH50" t="n">
        <v>135170.6026614642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14.0554</v>
      </c>
      <c r="E51" t="n">
        <v>7.11</v>
      </c>
      <c r="F51" t="n">
        <v>4.12</v>
      </c>
      <c r="G51" t="n">
        <v>49.46</v>
      </c>
      <c r="H51" t="n">
        <v>0.89</v>
      </c>
      <c r="I51" t="n">
        <v>5</v>
      </c>
      <c r="J51" t="n">
        <v>264.89</v>
      </c>
      <c r="K51" t="n">
        <v>58.47</v>
      </c>
      <c r="L51" t="n">
        <v>13.25</v>
      </c>
      <c r="M51" t="n">
        <v>3</v>
      </c>
      <c r="N51" t="n">
        <v>68.16</v>
      </c>
      <c r="O51" t="n">
        <v>32903.43</v>
      </c>
      <c r="P51" t="n">
        <v>59.26</v>
      </c>
      <c r="Q51" t="n">
        <v>203.56</v>
      </c>
      <c r="R51" t="n">
        <v>16.61</v>
      </c>
      <c r="S51" t="n">
        <v>13.05</v>
      </c>
      <c r="T51" t="n">
        <v>1485.1</v>
      </c>
      <c r="U51" t="n">
        <v>0.79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109.1028620314844</v>
      </c>
      <c r="AB51" t="n">
        <v>149.2793491099819</v>
      </c>
      <c r="AC51" t="n">
        <v>135.0323375458482</v>
      </c>
      <c r="AD51" t="n">
        <v>109102.8620314844</v>
      </c>
      <c r="AE51" t="n">
        <v>149279.3491099819</v>
      </c>
      <c r="AF51" t="n">
        <v>3.165285033447664e-06</v>
      </c>
      <c r="AG51" t="n">
        <v>7</v>
      </c>
      <c r="AH51" t="n">
        <v>135032.3375458482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14.04</v>
      </c>
      <c r="E52" t="n">
        <v>7.12</v>
      </c>
      <c r="F52" t="n">
        <v>4.13</v>
      </c>
      <c r="G52" t="n">
        <v>49.55</v>
      </c>
      <c r="H52" t="n">
        <v>0.91</v>
      </c>
      <c r="I52" t="n">
        <v>5</v>
      </c>
      <c r="J52" t="n">
        <v>265.36</v>
      </c>
      <c r="K52" t="n">
        <v>58.47</v>
      </c>
      <c r="L52" t="n">
        <v>13.5</v>
      </c>
      <c r="M52" t="n">
        <v>3</v>
      </c>
      <c r="N52" t="n">
        <v>68.38</v>
      </c>
      <c r="O52" t="n">
        <v>32961.36</v>
      </c>
      <c r="P52" t="n">
        <v>59.11</v>
      </c>
      <c r="Q52" t="n">
        <v>203.56</v>
      </c>
      <c r="R52" t="n">
        <v>16.88</v>
      </c>
      <c r="S52" t="n">
        <v>13.05</v>
      </c>
      <c r="T52" t="n">
        <v>1618.31</v>
      </c>
      <c r="U52" t="n">
        <v>0.77</v>
      </c>
      <c r="V52" t="n">
        <v>0.9</v>
      </c>
      <c r="W52" t="n">
        <v>0.06</v>
      </c>
      <c r="X52" t="n">
        <v>0.09</v>
      </c>
      <c r="Y52" t="n">
        <v>1</v>
      </c>
      <c r="Z52" t="n">
        <v>10</v>
      </c>
      <c r="AA52" t="n">
        <v>109.1006337807545</v>
      </c>
      <c r="AB52" t="n">
        <v>149.2763003190298</v>
      </c>
      <c r="AC52" t="n">
        <v>135.0295797272255</v>
      </c>
      <c r="AD52" t="n">
        <v>109100.6337807545</v>
      </c>
      <c r="AE52" t="n">
        <v>149276.3003190298</v>
      </c>
      <c r="AF52" t="n">
        <v>3.16181694363769e-06</v>
      </c>
      <c r="AG52" t="n">
        <v>7</v>
      </c>
      <c r="AH52" t="n">
        <v>135029.5797272255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14.0515</v>
      </c>
      <c r="E53" t="n">
        <v>7.12</v>
      </c>
      <c r="F53" t="n">
        <v>4.12</v>
      </c>
      <c r="G53" t="n">
        <v>49.48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58.81</v>
      </c>
      <c r="Q53" t="n">
        <v>203.56</v>
      </c>
      <c r="R53" t="n">
        <v>16.61</v>
      </c>
      <c r="S53" t="n">
        <v>13.05</v>
      </c>
      <c r="T53" t="n">
        <v>1483.65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108.9373708766253</v>
      </c>
      <c r="AB53" t="n">
        <v>149.0529168109493</v>
      </c>
      <c r="AC53" t="n">
        <v>134.8275156276355</v>
      </c>
      <c r="AD53" t="n">
        <v>108937.3708766253</v>
      </c>
      <c r="AE53" t="n">
        <v>149052.9168109493</v>
      </c>
      <c r="AF53" t="n">
        <v>3.164406750963319e-06</v>
      </c>
      <c r="AG53" t="n">
        <v>7</v>
      </c>
      <c r="AH53" t="n">
        <v>134827.5156276355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14.2012</v>
      </c>
      <c r="E54" t="n">
        <v>7.04</v>
      </c>
      <c r="F54" t="n">
        <v>4.1</v>
      </c>
      <c r="G54" t="n">
        <v>61.44</v>
      </c>
      <c r="H54" t="n">
        <v>0.9399999999999999</v>
      </c>
      <c r="I54" t="n">
        <v>4</v>
      </c>
      <c r="J54" t="n">
        <v>266.3</v>
      </c>
      <c r="K54" t="n">
        <v>58.47</v>
      </c>
      <c r="L54" t="n">
        <v>14</v>
      </c>
      <c r="M54" t="n">
        <v>2</v>
      </c>
      <c r="N54" t="n">
        <v>68.81999999999999</v>
      </c>
      <c r="O54" t="n">
        <v>33077.47</v>
      </c>
      <c r="P54" t="n">
        <v>58.15</v>
      </c>
      <c r="Q54" t="n">
        <v>203.56</v>
      </c>
      <c r="R54" t="n">
        <v>15.68</v>
      </c>
      <c r="S54" t="n">
        <v>13.05</v>
      </c>
      <c r="T54" t="n">
        <v>1024.89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108.3105529467689</v>
      </c>
      <c r="AB54" t="n">
        <v>148.1952768660649</v>
      </c>
      <c r="AC54" t="n">
        <v>134.0517276353853</v>
      </c>
      <c r="AD54" t="n">
        <v>108310.5529467689</v>
      </c>
      <c r="AE54" t="n">
        <v>148195.2768660649</v>
      </c>
      <c r="AF54" t="n">
        <v>3.198119286323901e-06</v>
      </c>
      <c r="AG54" t="n">
        <v>7</v>
      </c>
      <c r="AH54" t="n">
        <v>134051.7276353853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14.2219</v>
      </c>
      <c r="E55" t="n">
        <v>7.03</v>
      </c>
      <c r="F55" t="n">
        <v>4.09</v>
      </c>
      <c r="G55" t="n">
        <v>61.28</v>
      </c>
      <c r="H55" t="n">
        <v>0.95</v>
      </c>
      <c r="I55" t="n">
        <v>4</v>
      </c>
      <c r="J55" t="n">
        <v>266.77</v>
      </c>
      <c r="K55" t="n">
        <v>58.47</v>
      </c>
      <c r="L55" t="n">
        <v>14.25</v>
      </c>
      <c r="M55" t="n">
        <v>2</v>
      </c>
      <c r="N55" t="n">
        <v>69.04000000000001</v>
      </c>
      <c r="O55" t="n">
        <v>33135.65</v>
      </c>
      <c r="P55" t="n">
        <v>57.93</v>
      </c>
      <c r="Q55" t="n">
        <v>203.56</v>
      </c>
      <c r="R55" t="n">
        <v>15.31</v>
      </c>
      <c r="S55" t="n">
        <v>13.05</v>
      </c>
      <c r="T55" t="n">
        <v>838.0599999999999</v>
      </c>
      <c r="U55" t="n">
        <v>0.85</v>
      </c>
      <c r="V55" t="n">
        <v>0.91</v>
      </c>
      <c r="W55" t="n">
        <v>0.06</v>
      </c>
      <c r="X55" t="n">
        <v>0.05</v>
      </c>
      <c r="Y55" t="n">
        <v>1</v>
      </c>
      <c r="Z55" t="n">
        <v>10</v>
      </c>
      <c r="AA55" t="n">
        <v>108.1605273779743</v>
      </c>
      <c r="AB55" t="n">
        <v>147.9900052641792</v>
      </c>
      <c r="AC55" t="n">
        <v>133.8660468670831</v>
      </c>
      <c r="AD55" t="n">
        <v>108160.5273779743</v>
      </c>
      <c r="AE55" t="n">
        <v>147990.0052641792</v>
      </c>
      <c r="AF55" t="n">
        <v>3.202780939510034e-06</v>
      </c>
      <c r="AG55" t="n">
        <v>7</v>
      </c>
      <c r="AH55" t="n">
        <v>133866.0468670831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14.2248</v>
      </c>
      <c r="E56" t="n">
        <v>7.03</v>
      </c>
      <c r="F56" t="n">
        <v>4.08</v>
      </c>
      <c r="G56" t="n">
        <v>61.26</v>
      </c>
      <c r="H56" t="n">
        <v>0.97</v>
      </c>
      <c r="I56" t="n">
        <v>4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57.87</v>
      </c>
      <c r="Q56" t="n">
        <v>203.56</v>
      </c>
      <c r="R56" t="n">
        <v>15.38</v>
      </c>
      <c r="S56" t="n">
        <v>13.05</v>
      </c>
      <c r="T56" t="n">
        <v>874.0700000000001</v>
      </c>
      <c r="U56" t="n">
        <v>0.85</v>
      </c>
      <c r="V56" t="n">
        <v>0.91</v>
      </c>
      <c r="W56" t="n">
        <v>0.06</v>
      </c>
      <c r="X56" t="n">
        <v>0.04</v>
      </c>
      <c r="Y56" t="n">
        <v>1</v>
      </c>
      <c r="Z56" t="n">
        <v>10</v>
      </c>
      <c r="AA56" t="n">
        <v>108.1104024560866</v>
      </c>
      <c r="AB56" t="n">
        <v>147.9214221346971</v>
      </c>
      <c r="AC56" t="n">
        <v>133.8040092152216</v>
      </c>
      <c r="AD56" t="n">
        <v>108110.4024560866</v>
      </c>
      <c r="AE56" t="n">
        <v>147921.4221346971</v>
      </c>
      <c r="AF56" t="n">
        <v>3.203434021357366e-06</v>
      </c>
      <c r="AG56" t="n">
        <v>7</v>
      </c>
      <c r="AH56" t="n">
        <v>133804.0092152216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14.2051</v>
      </c>
      <c r="E57" t="n">
        <v>7.04</v>
      </c>
      <c r="F57" t="n">
        <v>4.09</v>
      </c>
      <c r="G57" t="n">
        <v>61.41</v>
      </c>
      <c r="H57" t="n">
        <v>0.98</v>
      </c>
      <c r="I57" t="n">
        <v>4</v>
      </c>
      <c r="J57" t="n">
        <v>267.71</v>
      </c>
      <c r="K57" t="n">
        <v>58.47</v>
      </c>
      <c r="L57" t="n">
        <v>14.75</v>
      </c>
      <c r="M57" t="n">
        <v>2</v>
      </c>
      <c r="N57" t="n">
        <v>69.48999999999999</v>
      </c>
      <c r="O57" t="n">
        <v>33252.27</v>
      </c>
      <c r="P57" t="n">
        <v>57.96</v>
      </c>
      <c r="Q57" t="n">
        <v>203.56</v>
      </c>
      <c r="R57" t="n">
        <v>15.69</v>
      </c>
      <c r="S57" t="n">
        <v>13.05</v>
      </c>
      <c r="T57" t="n">
        <v>1027.99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108.2083518697196</v>
      </c>
      <c r="AB57" t="n">
        <v>148.0554408436528</v>
      </c>
      <c r="AC57" t="n">
        <v>133.9252373666911</v>
      </c>
      <c r="AD57" t="n">
        <v>108208.3518697196</v>
      </c>
      <c r="AE57" t="n">
        <v>148055.4408436528</v>
      </c>
      <c r="AF57" t="n">
        <v>3.198997568808245e-06</v>
      </c>
      <c r="AG57" t="n">
        <v>7</v>
      </c>
      <c r="AH57" t="n">
        <v>133925.2373666911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14.1928</v>
      </c>
      <c r="E58" t="n">
        <v>7.05</v>
      </c>
      <c r="F58" t="n">
        <v>4.1</v>
      </c>
      <c r="G58" t="n">
        <v>61.5</v>
      </c>
      <c r="H58" t="n">
        <v>1</v>
      </c>
      <c r="I58" t="n">
        <v>4</v>
      </c>
      <c r="J58" t="n">
        <v>268.19</v>
      </c>
      <c r="K58" t="n">
        <v>58.47</v>
      </c>
      <c r="L58" t="n">
        <v>15</v>
      </c>
      <c r="M58" t="n">
        <v>2</v>
      </c>
      <c r="N58" t="n">
        <v>69.70999999999999</v>
      </c>
      <c r="O58" t="n">
        <v>33310.7</v>
      </c>
      <c r="P58" t="n">
        <v>58.02</v>
      </c>
      <c r="Q58" t="n">
        <v>203.56</v>
      </c>
      <c r="R58" t="n">
        <v>15.9</v>
      </c>
      <c r="S58" t="n">
        <v>13.05</v>
      </c>
      <c r="T58" t="n">
        <v>1135.36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108.2789772229099</v>
      </c>
      <c r="AB58" t="n">
        <v>148.1520735676584</v>
      </c>
      <c r="AC58" t="n">
        <v>134.0126475991426</v>
      </c>
      <c r="AD58" t="n">
        <v>108278.9772229099</v>
      </c>
      <c r="AE58" t="n">
        <v>148152.0735676584</v>
      </c>
      <c r="AF58" t="n">
        <v>3.196227600973006e-06</v>
      </c>
      <c r="AG58" t="n">
        <v>7</v>
      </c>
      <c r="AH58" t="n">
        <v>134012.6475991426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14.1967</v>
      </c>
      <c r="E59" t="n">
        <v>7.04</v>
      </c>
      <c r="F59" t="n">
        <v>4.1</v>
      </c>
      <c r="G59" t="n">
        <v>61.47</v>
      </c>
      <c r="H59" t="n">
        <v>1.01</v>
      </c>
      <c r="I59" t="n">
        <v>4</v>
      </c>
      <c r="J59" t="n">
        <v>268.66</v>
      </c>
      <c r="K59" t="n">
        <v>58.47</v>
      </c>
      <c r="L59" t="n">
        <v>15.25</v>
      </c>
      <c r="M59" t="n">
        <v>2</v>
      </c>
      <c r="N59" t="n">
        <v>69.94</v>
      </c>
      <c r="O59" t="n">
        <v>33369.22</v>
      </c>
      <c r="P59" t="n">
        <v>57.9</v>
      </c>
      <c r="Q59" t="n">
        <v>203.56</v>
      </c>
      <c r="R59" t="n">
        <v>15.83</v>
      </c>
      <c r="S59" t="n">
        <v>13.05</v>
      </c>
      <c r="T59" t="n">
        <v>1100.7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108.224506517048</v>
      </c>
      <c r="AB59" t="n">
        <v>148.0775443448203</v>
      </c>
      <c r="AC59" t="n">
        <v>133.9452313407296</v>
      </c>
      <c r="AD59" t="n">
        <v>108224.506517048</v>
      </c>
      <c r="AE59" t="n">
        <v>148077.5443448203</v>
      </c>
      <c r="AF59" t="n">
        <v>3.19710588345735e-06</v>
      </c>
      <c r="AG59" t="n">
        <v>7</v>
      </c>
      <c r="AH59" t="n">
        <v>133945.2313407296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14.1911</v>
      </c>
      <c r="E60" t="n">
        <v>7.05</v>
      </c>
      <c r="F60" t="n">
        <v>4.1</v>
      </c>
      <c r="G60" t="n">
        <v>61.51</v>
      </c>
      <c r="H60" t="n">
        <v>1.03</v>
      </c>
      <c r="I60" t="n">
        <v>4</v>
      </c>
      <c r="J60" t="n">
        <v>269.14</v>
      </c>
      <c r="K60" t="n">
        <v>58.47</v>
      </c>
      <c r="L60" t="n">
        <v>15.5</v>
      </c>
      <c r="M60" t="n">
        <v>2</v>
      </c>
      <c r="N60" t="n">
        <v>70.16</v>
      </c>
      <c r="O60" t="n">
        <v>33427.83</v>
      </c>
      <c r="P60" t="n">
        <v>57.85</v>
      </c>
      <c r="Q60" t="n">
        <v>203.56</v>
      </c>
      <c r="R60" t="n">
        <v>15.91</v>
      </c>
      <c r="S60" t="n">
        <v>13.05</v>
      </c>
      <c r="T60" t="n">
        <v>1138.75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108.2174803761375</v>
      </c>
      <c r="AB60" t="n">
        <v>148.067930868855</v>
      </c>
      <c r="AC60" t="n">
        <v>133.9365353614179</v>
      </c>
      <c r="AD60" t="n">
        <v>108217.4803761375</v>
      </c>
      <c r="AE60" t="n">
        <v>148067.930868855</v>
      </c>
      <c r="AF60" t="n">
        <v>3.195844759890087e-06</v>
      </c>
      <c r="AG60" t="n">
        <v>7</v>
      </c>
      <c r="AH60" t="n">
        <v>133936.5353614179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14.1939</v>
      </c>
      <c r="E61" t="n">
        <v>7.05</v>
      </c>
      <c r="F61" t="n">
        <v>4.1</v>
      </c>
      <c r="G61" t="n">
        <v>61.49</v>
      </c>
      <c r="H61" t="n">
        <v>1.04</v>
      </c>
      <c r="I61" t="n">
        <v>4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57.77</v>
      </c>
      <c r="Q61" t="n">
        <v>203.56</v>
      </c>
      <c r="R61" t="n">
        <v>15.88</v>
      </c>
      <c r="S61" t="n">
        <v>13.05</v>
      </c>
      <c r="T61" t="n">
        <v>1124.34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108.1807370115796</v>
      </c>
      <c r="AB61" t="n">
        <v>148.0176569764641</v>
      </c>
      <c r="AC61" t="n">
        <v>133.8910595387569</v>
      </c>
      <c r="AD61" t="n">
        <v>108180.7370115796</v>
      </c>
      <c r="AE61" t="n">
        <v>148017.6569764641</v>
      </c>
      <c r="AF61" t="n">
        <v>3.196475321673719e-06</v>
      </c>
      <c r="AG61" t="n">
        <v>7</v>
      </c>
      <c r="AH61" t="n">
        <v>133891.0595387569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14.1956</v>
      </c>
      <c r="E62" t="n">
        <v>7.04</v>
      </c>
      <c r="F62" t="n">
        <v>4.1</v>
      </c>
      <c r="G62" t="n">
        <v>61.48</v>
      </c>
      <c r="H62" t="n">
        <v>1.05</v>
      </c>
      <c r="I62" t="n">
        <v>4</v>
      </c>
      <c r="J62" t="n">
        <v>270.09</v>
      </c>
      <c r="K62" t="n">
        <v>58.47</v>
      </c>
      <c r="L62" t="n">
        <v>16</v>
      </c>
      <c r="M62" t="n">
        <v>2</v>
      </c>
      <c r="N62" t="n">
        <v>70.62</v>
      </c>
      <c r="O62" t="n">
        <v>33545.31</v>
      </c>
      <c r="P62" t="n">
        <v>57.65</v>
      </c>
      <c r="Q62" t="n">
        <v>203.56</v>
      </c>
      <c r="R62" t="n">
        <v>15.8</v>
      </c>
      <c r="S62" t="n">
        <v>13.05</v>
      </c>
      <c r="T62" t="n">
        <v>1084.46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108.1310530902359</v>
      </c>
      <c r="AB62" t="n">
        <v>147.9496772433818</v>
      </c>
      <c r="AC62" t="n">
        <v>133.8295676959898</v>
      </c>
      <c r="AD62" t="n">
        <v>108131.0530902359</v>
      </c>
      <c r="AE62" t="n">
        <v>147949.6772433818</v>
      </c>
      <c r="AF62" t="n">
        <v>3.196858162756638e-06</v>
      </c>
      <c r="AG62" t="n">
        <v>7</v>
      </c>
      <c r="AH62" t="n">
        <v>133829.5676959898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14.2158</v>
      </c>
      <c r="E63" t="n">
        <v>7.03</v>
      </c>
      <c r="F63" t="n">
        <v>4.09</v>
      </c>
      <c r="G63" t="n">
        <v>61.33</v>
      </c>
      <c r="H63" t="n">
        <v>1.07</v>
      </c>
      <c r="I63" t="n">
        <v>4</v>
      </c>
      <c r="J63" t="n">
        <v>270.57</v>
      </c>
      <c r="K63" t="n">
        <v>58.47</v>
      </c>
      <c r="L63" t="n">
        <v>16.25</v>
      </c>
      <c r="M63" t="n">
        <v>2</v>
      </c>
      <c r="N63" t="n">
        <v>70.84</v>
      </c>
      <c r="O63" t="n">
        <v>33604.17</v>
      </c>
      <c r="P63" t="n">
        <v>57.35</v>
      </c>
      <c r="Q63" t="n">
        <v>203.56</v>
      </c>
      <c r="R63" t="n">
        <v>15.44</v>
      </c>
      <c r="S63" t="n">
        <v>13.05</v>
      </c>
      <c r="T63" t="n">
        <v>905.52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107.9516791187634</v>
      </c>
      <c r="AB63" t="n">
        <v>147.7042498621921</v>
      </c>
      <c r="AC63" t="n">
        <v>133.6075635596013</v>
      </c>
      <c r="AD63" t="n">
        <v>107951.6791187634</v>
      </c>
      <c r="AE63" t="n">
        <v>147704.2498621921</v>
      </c>
      <c r="AF63" t="n">
        <v>3.201407215624265e-06</v>
      </c>
      <c r="AG63" t="n">
        <v>7</v>
      </c>
      <c r="AH63" t="n">
        <v>133607.5635596013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14.2163</v>
      </c>
      <c r="E64" t="n">
        <v>7.03</v>
      </c>
      <c r="F64" t="n">
        <v>4.09</v>
      </c>
      <c r="G64" t="n">
        <v>61.33</v>
      </c>
      <c r="H64" t="n">
        <v>1.08</v>
      </c>
      <c r="I64" t="n">
        <v>4</v>
      </c>
      <c r="J64" t="n">
        <v>271.05</v>
      </c>
      <c r="K64" t="n">
        <v>58.47</v>
      </c>
      <c r="L64" t="n">
        <v>16.5</v>
      </c>
      <c r="M64" t="n">
        <v>2</v>
      </c>
      <c r="N64" t="n">
        <v>71.06999999999999</v>
      </c>
      <c r="O64" t="n">
        <v>33663.13</v>
      </c>
      <c r="P64" t="n">
        <v>57.18</v>
      </c>
      <c r="Q64" t="n">
        <v>203.56</v>
      </c>
      <c r="R64" t="n">
        <v>15.52</v>
      </c>
      <c r="S64" t="n">
        <v>13.05</v>
      </c>
      <c r="T64" t="n">
        <v>942.92</v>
      </c>
      <c r="U64" t="n">
        <v>0.84</v>
      </c>
      <c r="V64" t="n">
        <v>0.91</v>
      </c>
      <c r="W64" t="n">
        <v>0.06</v>
      </c>
      <c r="X64" t="n">
        <v>0.05</v>
      </c>
      <c r="Y64" t="n">
        <v>1</v>
      </c>
      <c r="Z64" t="n">
        <v>10</v>
      </c>
      <c r="AA64" t="n">
        <v>107.8855305118189</v>
      </c>
      <c r="AB64" t="n">
        <v>147.6137424199001</v>
      </c>
      <c r="AC64" t="n">
        <v>133.5256940205736</v>
      </c>
      <c r="AD64" t="n">
        <v>107885.5305118189</v>
      </c>
      <c r="AE64" t="n">
        <v>147613.7424199001</v>
      </c>
      <c r="AF64" t="n">
        <v>3.201519815942771e-06</v>
      </c>
      <c r="AG64" t="n">
        <v>7</v>
      </c>
      <c r="AH64" t="n">
        <v>133525.6940205736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14.2012</v>
      </c>
      <c r="E65" t="n">
        <v>7.04</v>
      </c>
      <c r="F65" t="n">
        <v>4.1</v>
      </c>
      <c r="G65" t="n">
        <v>61.44</v>
      </c>
      <c r="H65" t="n">
        <v>1.1</v>
      </c>
      <c r="I65" t="n">
        <v>4</v>
      </c>
      <c r="J65" t="n">
        <v>271.52</v>
      </c>
      <c r="K65" t="n">
        <v>58.47</v>
      </c>
      <c r="L65" t="n">
        <v>16.75</v>
      </c>
      <c r="M65" t="n">
        <v>2</v>
      </c>
      <c r="N65" t="n">
        <v>71.3</v>
      </c>
      <c r="O65" t="n">
        <v>33722.17</v>
      </c>
      <c r="P65" t="n">
        <v>57.33</v>
      </c>
      <c r="Q65" t="n">
        <v>203.56</v>
      </c>
      <c r="R65" t="n">
        <v>15.76</v>
      </c>
      <c r="S65" t="n">
        <v>13.05</v>
      </c>
      <c r="T65" t="n">
        <v>1065.56</v>
      </c>
      <c r="U65" t="n">
        <v>0.83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107.9963255557804</v>
      </c>
      <c r="AB65" t="n">
        <v>147.7653370869805</v>
      </c>
      <c r="AC65" t="n">
        <v>133.6628207053923</v>
      </c>
      <c r="AD65" t="n">
        <v>107996.3255557804</v>
      </c>
      <c r="AE65" t="n">
        <v>147765.3370869805</v>
      </c>
      <c r="AF65" t="n">
        <v>3.198119286323901e-06</v>
      </c>
      <c r="AG65" t="n">
        <v>7</v>
      </c>
      <c r="AH65" t="n">
        <v>133662.8207053923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14.1822</v>
      </c>
      <c r="E66" t="n">
        <v>7.05</v>
      </c>
      <c r="F66" t="n">
        <v>4.11</v>
      </c>
      <c r="G66" t="n">
        <v>61.58</v>
      </c>
      <c r="H66" t="n">
        <v>1.11</v>
      </c>
      <c r="I66" t="n">
        <v>4</v>
      </c>
      <c r="J66" t="n">
        <v>272</v>
      </c>
      <c r="K66" t="n">
        <v>58.47</v>
      </c>
      <c r="L66" t="n">
        <v>17</v>
      </c>
      <c r="M66" t="n">
        <v>2</v>
      </c>
      <c r="N66" t="n">
        <v>71.53</v>
      </c>
      <c r="O66" t="n">
        <v>33781.3</v>
      </c>
      <c r="P66" t="n">
        <v>57.33</v>
      </c>
      <c r="Q66" t="n">
        <v>203.57</v>
      </c>
      <c r="R66" t="n">
        <v>16.08</v>
      </c>
      <c r="S66" t="n">
        <v>13.05</v>
      </c>
      <c r="T66" t="n">
        <v>1224.2</v>
      </c>
      <c r="U66" t="n">
        <v>0.8100000000000001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108.0582319383444</v>
      </c>
      <c r="AB66" t="n">
        <v>147.8500401307214</v>
      </c>
      <c r="AC66" t="n">
        <v>133.7394398095201</v>
      </c>
      <c r="AD66" t="n">
        <v>108058.2319383444</v>
      </c>
      <c r="AE66" t="n">
        <v>147850.0401307214</v>
      </c>
      <c r="AF66" t="n">
        <v>3.193840474220688e-06</v>
      </c>
      <c r="AG66" t="n">
        <v>7</v>
      </c>
      <c r="AH66" t="n">
        <v>133739.4398095201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14.1878</v>
      </c>
      <c r="E67" t="n">
        <v>7.05</v>
      </c>
      <c r="F67" t="n">
        <v>4.1</v>
      </c>
      <c r="G67" t="n">
        <v>61.54</v>
      </c>
      <c r="H67" t="n">
        <v>1.13</v>
      </c>
      <c r="I67" t="n">
        <v>4</v>
      </c>
      <c r="J67" t="n">
        <v>272.48</v>
      </c>
      <c r="K67" t="n">
        <v>58.47</v>
      </c>
      <c r="L67" t="n">
        <v>17.25</v>
      </c>
      <c r="M67" t="n">
        <v>2</v>
      </c>
      <c r="N67" t="n">
        <v>71.76000000000001</v>
      </c>
      <c r="O67" t="n">
        <v>33840.65</v>
      </c>
      <c r="P67" t="n">
        <v>56.96</v>
      </c>
      <c r="Q67" t="n">
        <v>203.56</v>
      </c>
      <c r="R67" t="n">
        <v>15.98</v>
      </c>
      <c r="S67" t="n">
        <v>13.05</v>
      </c>
      <c r="T67" t="n">
        <v>1176.56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107.8832650797138</v>
      </c>
      <c r="AB67" t="n">
        <v>147.6106427557501</v>
      </c>
      <c r="AC67" t="n">
        <v>133.5228901840196</v>
      </c>
      <c r="AD67" t="n">
        <v>107883.2650797138</v>
      </c>
      <c r="AE67" t="n">
        <v>147610.6427557501</v>
      </c>
      <c r="AF67" t="n">
        <v>3.195101597787951e-06</v>
      </c>
      <c r="AG67" t="n">
        <v>7</v>
      </c>
      <c r="AH67" t="n">
        <v>133522.8901840196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14.1878</v>
      </c>
      <c r="E68" t="n">
        <v>7.05</v>
      </c>
      <c r="F68" t="n">
        <v>4.1</v>
      </c>
      <c r="G68" t="n">
        <v>61.54</v>
      </c>
      <c r="H68" t="n">
        <v>1.14</v>
      </c>
      <c r="I68" t="n">
        <v>4</v>
      </c>
      <c r="J68" t="n">
        <v>272.97</v>
      </c>
      <c r="K68" t="n">
        <v>58.47</v>
      </c>
      <c r="L68" t="n">
        <v>17.5</v>
      </c>
      <c r="M68" t="n">
        <v>2</v>
      </c>
      <c r="N68" t="n">
        <v>71.98999999999999</v>
      </c>
      <c r="O68" t="n">
        <v>33899.96</v>
      </c>
      <c r="P68" t="n">
        <v>56.78</v>
      </c>
      <c r="Q68" t="n">
        <v>203.56</v>
      </c>
      <c r="R68" t="n">
        <v>15.98</v>
      </c>
      <c r="S68" t="n">
        <v>13.05</v>
      </c>
      <c r="T68" t="n">
        <v>1173.43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107.8142231886487</v>
      </c>
      <c r="AB68" t="n">
        <v>147.5161765944817</v>
      </c>
      <c r="AC68" t="n">
        <v>133.4374397405986</v>
      </c>
      <c r="AD68" t="n">
        <v>107814.2231886487</v>
      </c>
      <c r="AE68" t="n">
        <v>147516.1765944817</v>
      </c>
      <c r="AF68" t="n">
        <v>3.195101597787951e-06</v>
      </c>
      <c r="AG68" t="n">
        <v>7</v>
      </c>
      <c r="AH68" t="n">
        <v>133437.4397405986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14.1889</v>
      </c>
      <c r="E69" t="n">
        <v>7.05</v>
      </c>
      <c r="F69" t="n">
        <v>4.1</v>
      </c>
      <c r="G69" t="n">
        <v>61.53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56.51</v>
      </c>
      <c r="Q69" t="n">
        <v>203.56</v>
      </c>
      <c r="R69" t="n">
        <v>15.96</v>
      </c>
      <c r="S69" t="n">
        <v>13.05</v>
      </c>
      <c r="T69" t="n">
        <v>1164.54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107.7083136623638</v>
      </c>
      <c r="AB69" t="n">
        <v>147.3712665082202</v>
      </c>
      <c r="AC69" t="n">
        <v>133.3063596695873</v>
      </c>
      <c r="AD69" t="n">
        <v>107708.3136623639</v>
      </c>
      <c r="AE69" t="n">
        <v>147371.2665082202</v>
      </c>
      <c r="AF69" t="n">
        <v>3.195349318488663e-06</v>
      </c>
      <c r="AG69" t="n">
        <v>7</v>
      </c>
      <c r="AH69" t="n">
        <v>133306.3596695873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14.1945</v>
      </c>
      <c r="E70" t="n">
        <v>7.04</v>
      </c>
      <c r="F70" t="n">
        <v>4.1</v>
      </c>
      <c r="G70" t="n">
        <v>61.49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56.14</v>
      </c>
      <c r="Q70" t="n">
        <v>203.56</v>
      </c>
      <c r="R70" t="n">
        <v>15.81</v>
      </c>
      <c r="S70" t="n">
        <v>13.05</v>
      </c>
      <c r="T70" t="n">
        <v>1091.34</v>
      </c>
      <c r="U70" t="n">
        <v>0.83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107.55452006274</v>
      </c>
      <c r="AB70" t="n">
        <v>147.1608393203202</v>
      </c>
      <c r="AC70" t="n">
        <v>133.1160153571639</v>
      </c>
      <c r="AD70" t="n">
        <v>107554.52006274</v>
      </c>
      <c r="AE70" t="n">
        <v>147160.8393203202</v>
      </c>
      <c r="AF70" t="n">
        <v>3.196610442055925e-06</v>
      </c>
      <c r="AG70" t="n">
        <v>7</v>
      </c>
      <c r="AH70" t="n">
        <v>133116.0153571639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14.2107</v>
      </c>
      <c r="E71" t="n">
        <v>7.04</v>
      </c>
      <c r="F71" t="n">
        <v>4.09</v>
      </c>
      <c r="G71" t="n">
        <v>61.37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55.69</v>
      </c>
      <c r="Q71" t="n">
        <v>203.56</v>
      </c>
      <c r="R71" t="n">
        <v>15.57</v>
      </c>
      <c r="S71" t="n">
        <v>13.05</v>
      </c>
      <c r="T71" t="n">
        <v>971.53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107.3269354200694</v>
      </c>
      <c r="AB71" t="n">
        <v>146.8494479718927</v>
      </c>
      <c r="AC71" t="n">
        <v>132.8343427619897</v>
      </c>
      <c r="AD71" t="n">
        <v>107326.9354200694</v>
      </c>
      <c r="AE71" t="n">
        <v>146849.4479718927</v>
      </c>
      <c r="AF71" t="n">
        <v>3.200258692375507e-06</v>
      </c>
      <c r="AG71" t="n">
        <v>7</v>
      </c>
      <c r="AH71" t="n">
        <v>132834.3427619897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14.2045</v>
      </c>
      <c r="E72" t="n">
        <v>7.04</v>
      </c>
      <c r="F72" t="n">
        <v>4.09</v>
      </c>
      <c r="G72" t="n">
        <v>61.41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55.31</v>
      </c>
      <c r="Q72" t="n">
        <v>203.56</v>
      </c>
      <c r="R72" t="n">
        <v>15.73</v>
      </c>
      <c r="S72" t="n">
        <v>13.05</v>
      </c>
      <c r="T72" t="n">
        <v>1047.76</v>
      </c>
      <c r="U72" t="n">
        <v>0.83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107.1943964599999</v>
      </c>
      <c r="AB72" t="n">
        <v>146.6681023195194</v>
      </c>
      <c r="AC72" t="n">
        <v>132.6703044841587</v>
      </c>
      <c r="AD72" t="n">
        <v>107194.3964599999</v>
      </c>
      <c r="AE72" t="n">
        <v>146668.1023195194</v>
      </c>
      <c r="AF72" t="n">
        <v>3.198862448426038e-06</v>
      </c>
      <c r="AG72" t="n">
        <v>7</v>
      </c>
      <c r="AH72" t="n">
        <v>132670.3044841587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14.1816</v>
      </c>
      <c r="E73" t="n">
        <v>7.05</v>
      </c>
      <c r="F73" t="n">
        <v>4.11</v>
      </c>
      <c r="G73" t="n">
        <v>61.58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55.06</v>
      </c>
      <c r="Q73" t="n">
        <v>203.59</v>
      </c>
      <c r="R73" t="n">
        <v>16.09</v>
      </c>
      <c r="S73" t="n">
        <v>13.05</v>
      </c>
      <c r="T73" t="n">
        <v>1231.78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107.1884516995929</v>
      </c>
      <c r="AB73" t="n">
        <v>146.6599684360662</v>
      </c>
      <c r="AC73" t="n">
        <v>132.6629468871263</v>
      </c>
      <c r="AD73" t="n">
        <v>107188.4516995929</v>
      </c>
      <c r="AE73" t="n">
        <v>146659.9684360662</v>
      </c>
      <c r="AF73" t="n">
        <v>3.193705353838481e-06</v>
      </c>
      <c r="AG73" t="n">
        <v>7</v>
      </c>
      <c r="AH73" t="n">
        <v>132662.9468871263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14.1816</v>
      </c>
      <c r="E74" t="n">
        <v>7.05</v>
      </c>
      <c r="F74" t="n">
        <v>4.11</v>
      </c>
      <c r="G74" t="n">
        <v>61.58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54.74</v>
      </c>
      <c r="Q74" t="n">
        <v>203.56</v>
      </c>
      <c r="R74" t="n">
        <v>16.1</v>
      </c>
      <c r="S74" t="n">
        <v>13.05</v>
      </c>
      <c r="T74" t="n">
        <v>1233.28</v>
      </c>
      <c r="U74" t="n">
        <v>0.8100000000000001</v>
      </c>
      <c r="V74" t="n">
        <v>0.91</v>
      </c>
      <c r="W74" t="n">
        <v>0.06</v>
      </c>
      <c r="X74" t="n">
        <v>0.07000000000000001</v>
      </c>
      <c r="Y74" t="n">
        <v>1</v>
      </c>
      <c r="Z74" t="n">
        <v>10</v>
      </c>
      <c r="AA74" t="n">
        <v>107.0656568991877</v>
      </c>
      <c r="AB74" t="n">
        <v>146.4919551728276</v>
      </c>
      <c r="AC74" t="n">
        <v>132.5109685739231</v>
      </c>
      <c r="AD74" t="n">
        <v>107065.6568991877</v>
      </c>
      <c r="AE74" t="n">
        <v>146491.9551728276</v>
      </c>
      <c r="AF74" t="n">
        <v>3.193705353838481e-06</v>
      </c>
      <c r="AG74" t="n">
        <v>7</v>
      </c>
      <c r="AH74" t="n">
        <v>132510.9685739231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14.1755</v>
      </c>
      <c r="E75" t="n">
        <v>7.05</v>
      </c>
      <c r="F75" t="n">
        <v>4.11</v>
      </c>
      <c r="G75" t="n">
        <v>61.63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54.5</v>
      </c>
      <c r="Q75" t="n">
        <v>203.6</v>
      </c>
      <c r="R75" t="n">
        <v>16.14</v>
      </c>
      <c r="S75" t="n">
        <v>13.05</v>
      </c>
      <c r="T75" t="n">
        <v>1256.78</v>
      </c>
      <c r="U75" t="n">
        <v>0.8100000000000001</v>
      </c>
      <c r="V75" t="n">
        <v>0.91</v>
      </c>
      <c r="W75" t="n">
        <v>0.06</v>
      </c>
      <c r="X75" t="n">
        <v>0.07000000000000001</v>
      </c>
      <c r="Y75" t="n">
        <v>1</v>
      </c>
      <c r="Z75" t="n">
        <v>10</v>
      </c>
      <c r="AA75" t="n">
        <v>106.9862693727904</v>
      </c>
      <c r="AB75" t="n">
        <v>146.3833336568804</v>
      </c>
      <c r="AC75" t="n">
        <v>132.4127137430066</v>
      </c>
      <c r="AD75" t="n">
        <v>106986.2693727904</v>
      </c>
      <c r="AE75" t="n">
        <v>146383.3336568804</v>
      </c>
      <c r="AF75" t="n">
        <v>3.192331629952712e-06</v>
      </c>
      <c r="AG75" t="n">
        <v>7</v>
      </c>
      <c r="AH75" t="n">
        <v>132412.7137430066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14.3363</v>
      </c>
      <c r="E76" t="n">
        <v>6.98</v>
      </c>
      <c r="F76" t="n">
        <v>4.08</v>
      </c>
      <c r="G76" t="n">
        <v>81.53</v>
      </c>
      <c r="H76" t="n">
        <v>1.25</v>
      </c>
      <c r="I76" t="n">
        <v>3</v>
      </c>
      <c r="J76" t="n">
        <v>276.84</v>
      </c>
      <c r="K76" t="n">
        <v>58.47</v>
      </c>
      <c r="L76" t="n">
        <v>19.5</v>
      </c>
      <c r="M76" t="n">
        <v>1</v>
      </c>
      <c r="N76" t="n">
        <v>73.87</v>
      </c>
      <c r="O76" t="n">
        <v>34377.72</v>
      </c>
      <c r="P76" t="n">
        <v>54.02</v>
      </c>
      <c r="Q76" t="n">
        <v>203.56</v>
      </c>
      <c r="R76" t="n">
        <v>15.11</v>
      </c>
      <c r="S76" t="n">
        <v>13.05</v>
      </c>
      <c r="T76" t="n">
        <v>743.4</v>
      </c>
      <c r="U76" t="n">
        <v>0.86</v>
      </c>
      <c r="V76" t="n">
        <v>0.92</v>
      </c>
      <c r="W76" t="n">
        <v>0.06</v>
      </c>
      <c r="X76" t="n">
        <v>0.04</v>
      </c>
      <c r="Y76" t="n">
        <v>1</v>
      </c>
      <c r="Z76" t="n">
        <v>10</v>
      </c>
      <c r="AA76" t="n">
        <v>106.4104372500549</v>
      </c>
      <c r="AB76" t="n">
        <v>145.5954547426337</v>
      </c>
      <c r="AC76" t="n">
        <v>131.7000288865404</v>
      </c>
      <c r="AD76" t="n">
        <v>106410.4372500549</v>
      </c>
      <c r="AE76" t="n">
        <v>145595.4547426337</v>
      </c>
      <c r="AF76" t="n">
        <v>3.228543892384118e-06</v>
      </c>
      <c r="AG76" t="n">
        <v>7</v>
      </c>
      <c r="AH76" t="n">
        <v>131700.0288865404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14.3472</v>
      </c>
      <c r="E77" t="n">
        <v>6.97</v>
      </c>
      <c r="F77" t="n">
        <v>4.07</v>
      </c>
      <c r="G77" t="n">
        <v>81.43000000000001</v>
      </c>
      <c r="H77" t="n">
        <v>1.27</v>
      </c>
      <c r="I77" t="n">
        <v>3</v>
      </c>
      <c r="J77" t="n">
        <v>277.33</v>
      </c>
      <c r="K77" t="n">
        <v>58.47</v>
      </c>
      <c r="L77" t="n">
        <v>19.75</v>
      </c>
      <c r="M77" t="n">
        <v>1</v>
      </c>
      <c r="N77" t="n">
        <v>74.09999999999999</v>
      </c>
      <c r="O77" t="n">
        <v>34437.85</v>
      </c>
      <c r="P77" t="n">
        <v>54.03</v>
      </c>
      <c r="Q77" t="n">
        <v>203.56</v>
      </c>
      <c r="R77" t="n">
        <v>14.93</v>
      </c>
      <c r="S77" t="n">
        <v>13.05</v>
      </c>
      <c r="T77" t="n">
        <v>654.02</v>
      </c>
      <c r="U77" t="n">
        <v>0.87</v>
      </c>
      <c r="V77" t="n">
        <v>0.92</v>
      </c>
      <c r="W77" t="n">
        <v>0.06</v>
      </c>
      <c r="X77" t="n">
        <v>0.03</v>
      </c>
      <c r="Y77" t="n">
        <v>1</v>
      </c>
      <c r="Z77" t="n">
        <v>10</v>
      </c>
      <c r="AA77" t="n">
        <v>106.3714915013927</v>
      </c>
      <c r="AB77" t="n">
        <v>145.542167451149</v>
      </c>
      <c r="AC77" t="n">
        <v>131.6518272593657</v>
      </c>
      <c r="AD77" t="n">
        <v>106371.4915013927</v>
      </c>
      <c r="AE77" t="n">
        <v>145542.167451149</v>
      </c>
      <c r="AF77" t="n">
        <v>3.230998579327541e-06</v>
      </c>
      <c r="AG77" t="n">
        <v>7</v>
      </c>
      <c r="AH77" t="n">
        <v>131651.8272593657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14.3512</v>
      </c>
      <c r="E78" t="n">
        <v>6.97</v>
      </c>
      <c r="F78" t="n">
        <v>4.07</v>
      </c>
      <c r="G78" t="n">
        <v>81.39</v>
      </c>
      <c r="H78" t="n">
        <v>1.28</v>
      </c>
      <c r="I78" t="n">
        <v>3</v>
      </c>
      <c r="J78" t="n">
        <v>277.82</v>
      </c>
      <c r="K78" t="n">
        <v>58.47</v>
      </c>
      <c r="L78" t="n">
        <v>20</v>
      </c>
      <c r="M78" t="n">
        <v>1</v>
      </c>
      <c r="N78" t="n">
        <v>74.34</v>
      </c>
      <c r="O78" t="n">
        <v>34498.07</v>
      </c>
      <c r="P78" t="n">
        <v>54.14</v>
      </c>
      <c r="Q78" t="n">
        <v>203.56</v>
      </c>
      <c r="R78" t="n">
        <v>14.84</v>
      </c>
      <c r="S78" t="n">
        <v>13.05</v>
      </c>
      <c r="T78" t="n">
        <v>612.4299999999999</v>
      </c>
      <c r="U78" t="n">
        <v>0.88</v>
      </c>
      <c r="V78" t="n">
        <v>0.92</v>
      </c>
      <c r="W78" t="n">
        <v>0.06</v>
      </c>
      <c r="X78" t="n">
        <v>0.03</v>
      </c>
      <c r="Y78" t="n">
        <v>1</v>
      </c>
      <c r="Z78" t="n">
        <v>10</v>
      </c>
      <c r="AA78" t="n">
        <v>106.4051397201243</v>
      </c>
      <c r="AB78" t="n">
        <v>145.5882064284722</v>
      </c>
      <c r="AC78" t="n">
        <v>131.6934723413093</v>
      </c>
      <c r="AD78" t="n">
        <v>106405.1397201243</v>
      </c>
      <c r="AE78" t="n">
        <v>145588.2064284722</v>
      </c>
      <c r="AF78" t="n">
        <v>3.231899381875586e-06</v>
      </c>
      <c r="AG78" t="n">
        <v>7</v>
      </c>
      <c r="AH78" t="n">
        <v>131693.4723413093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14.3524</v>
      </c>
      <c r="E79" t="n">
        <v>6.97</v>
      </c>
      <c r="F79" t="n">
        <v>4.07</v>
      </c>
      <c r="G79" t="n">
        <v>81.38</v>
      </c>
      <c r="H79" t="n">
        <v>1.3</v>
      </c>
      <c r="I79" t="n">
        <v>3</v>
      </c>
      <c r="J79" t="n">
        <v>278.3</v>
      </c>
      <c r="K79" t="n">
        <v>58.47</v>
      </c>
      <c r="L79" t="n">
        <v>20.25</v>
      </c>
      <c r="M79" t="n">
        <v>1</v>
      </c>
      <c r="N79" t="n">
        <v>74.58</v>
      </c>
      <c r="O79" t="n">
        <v>34558.39</v>
      </c>
      <c r="P79" t="n">
        <v>54.37</v>
      </c>
      <c r="Q79" t="n">
        <v>203.56</v>
      </c>
      <c r="R79" t="n">
        <v>14.9</v>
      </c>
      <c r="S79" t="n">
        <v>13.05</v>
      </c>
      <c r="T79" t="n">
        <v>640.46</v>
      </c>
      <c r="U79" t="n">
        <v>0.88</v>
      </c>
      <c r="V79" t="n">
        <v>0.92</v>
      </c>
      <c r="W79" t="n">
        <v>0.06</v>
      </c>
      <c r="X79" t="n">
        <v>0.03</v>
      </c>
      <c r="Y79" t="n">
        <v>1</v>
      </c>
      <c r="Z79" t="n">
        <v>10</v>
      </c>
      <c r="AA79" t="n">
        <v>106.4899264564769</v>
      </c>
      <c r="AB79" t="n">
        <v>145.7042153816766</v>
      </c>
      <c r="AC79" t="n">
        <v>131.7984095628395</v>
      </c>
      <c r="AD79" t="n">
        <v>106489.9264564769</v>
      </c>
      <c r="AE79" t="n">
        <v>145704.2153816766</v>
      </c>
      <c r="AF79" t="n">
        <v>3.232169622639999e-06</v>
      </c>
      <c r="AG79" t="n">
        <v>7</v>
      </c>
      <c r="AH79" t="n">
        <v>131798.4095628395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14.3432</v>
      </c>
      <c r="E80" t="n">
        <v>6.97</v>
      </c>
      <c r="F80" t="n">
        <v>4.07</v>
      </c>
      <c r="G80" t="n">
        <v>81.47</v>
      </c>
      <c r="H80" t="n">
        <v>1.31</v>
      </c>
      <c r="I80" t="n">
        <v>3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54.49</v>
      </c>
      <c r="Q80" t="n">
        <v>203.57</v>
      </c>
      <c r="R80" t="n">
        <v>15.03</v>
      </c>
      <c r="S80" t="n">
        <v>13.05</v>
      </c>
      <c r="T80" t="n">
        <v>704.09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106.5540884160633</v>
      </c>
      <c r="AB80" t="n">
        <v>145.7920046054086</v>
      </c>
      <c r="AC80" t="n">
        <v>131.8778203062716</v>
      </c>
      <c r="AD80" t="n">
        <v>106554.0884160633</v>
      </c>
      <c r="AE80" t="n">
        <v>145792.0046054086</v>
      </c>
      <c r="AF80" t="n">
        <v>3.230097776779496e-06</v>
      </c>
      <c r="AG80" t="n">
        <v>7</v>
      </c>
      <c r="AH80" t="n">
        <v>131877.8203062715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14.3352</v>
      </c>
      <c r="E81" t="n">
        <v>6.98</v>
      </c>
      <c r="F81" t="n">
        <v>4.08</v>
      </c>
      <c r="G81" t="n">
        <v>81.54000000000001</v>
      </c>
      <c r="H81" t="n">
        <v>1.32</v>
      </c>
      <c r="I81" t="n">
        <v>3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54.52</v>
      </c>
      <c r="Q81" t="n">
        <v>203.56</v>
      </c>
      <c r="R81" t="n">
        <v>15.2</v>
      </c>
      <c r="S81" t="n">
        <v>13.05</v>
      </c>
      <c r="T81" t="n">
        <v>791.63</v>
      </c>
      <c r="U81" t="n">
        <v>0.86</v>
      </c>
      <c r="V81" t="n">
        <v>0.92</v>
      </c>
      <c r="W81" t="n">
        <v>0.06</v>
      </c>
      <c r="X81" t="n">
        <v>0.04</v>
      </c>
      <c r="Y81" t="n">
        <v>1</v>
      </c>
      <c r="Z81" t="n">
        <v>10</v>
      </c>
      <c r="AA81" t="n">
        <v>106.6024712630698</v>
      </c>
      <c r="AB81" t="n">
        <v>145.8582041511833</v>
      </c>
      <c r="AC81" t="n">
        <v>131.9377018603092</v>
      </c>
      <c r="AD81" t="n">
        <v>106602.4712630698</v>
      </c>
      <c r="AE81" t="n">
        <v>145858.2041511833</v>
      </c>
      <c r="AF81" t="n">
        <v>3.228296171683406e-06</v>
      </c>
      <c r="AG81" t="n">
        <v>7</v>
      </c>
      <c r="AH81" t="n">
        <v>131937.7018603092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14.3249</v>
      </c>
      <c r="E82" t="n">
        <v>6.98</v>
      </c>
      <c r="F82" t="n">
        <v>4.08</v>
      </c>
      <c r="G82" t="n">
        <v>81.64</v>
      </c>
      <c r="H82" t="n">
        <v>1.34</v>
      </c>
      <c r="I82" t="n">
        <v>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54.6</v>
      </c>
      <c r="Q82" t="n">
        <v>203.56</v>
      </c>
      <c r="R82" t="n">
        <v>15.31</v>
      </c>
      <c r="S82" t="n">
        <v>13.05</v>
      </c>
      <c r="T82" t="n">
        <v>846.98</v>
      </c>
      <c r="U82" t="n">
        <v>0.85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106.6538309811543</v>
      </c>
      <c r="AB82" t="n">
        <v>145.9284767832974</v>
      </c>
      <c r="AC82" t="n">
        <v>132.0012677710426</v>
      </c>
      <c r="AD82" t="n">
        <v>106653.8309811543</v>
      </c>
      <c r="AE82" t="n">
        <v>145928.4767832974</v>
      </c>
      <c r="AF82" t="n">
        <v>3.22597660512219e-06</v>
      </c>
      <c r="AG82" t="n">
        <v>7</v>
      </c>
      <c r="AH82" t="n">
        <v>132001.2677710426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14.3381</v>
      </c>
      <c r="E83" t="n">
        <v>6.97</v>
      </c>
      <c r="F83" t="n">
        <v>4.08</v>
      </c>
      <c r="G83" t="n">
        <v>81.52</v>
      </c>
      <c r="H83" t="n">
        <v>1.35</v>
      </c>
      <c r="I83" t="n">
        <v>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54.66</v>
      </c>
      <c r="Q83" t="n">
        <v>203.56</v>
      </c>
      <c r="R83" t="n">
        <v>15.09</v>
      </c>
      <c r="S83" t="n">
        <v>13.05</v>
      </c>
      <c r="T83" t="n">
        <v>734.27</v>
      </c>
      <c r="U83" t="n">
        <v>0.86</v>
      </c>
      <c r="V83" t="n">
        <v>0.92</v>
      </c>
      <c r="W83" t="n">
        <v>0.06</v>
      </c>
      <c r="X83" t="n">
        <v>0.04</v>
      </c>
      <c r="Y83" t="n">
        <v>1</v>
      </c>
      <c r="Z83" t="n">
        <v>10</v>
      </c>
      <c r="AA83" t="n">
        <v>106.6497093972668</v>
      </c>
      <c r="AB83" t="n">
        <v>145.922837450391</v>
      </c>
      <c r="AC83" t="n">
        <v>131.9961666481539</v>
      </c>
      <c r="AD83" t="n">
        <v>106649.7093972668</v>
      </c>
      <c r="AE83" t="n">
        <v>145922.837450391</v>
      </c>
      <c r="AF83" t="n">
        <v>3.228949253530739e-06</v>
      </c>
      <c r="AG83" t="n">
        <v>7</v>
      </c>
      <c r="AH83" t="n">
        <v>131996.1666481539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14.3478</v>
      </c>
      <c r="E84" t="n">
        <v>6.97</v>
      </c>
      <c r="F84" t="n">
        <v>4.07</v>
      </c>
      <c r="G84" t="n">
        <v>81.42</v>
      </c>
      <c r="H84" t="n">
        <v>1.36</v>
      </c>
      <c r="I84" t="n">
        <v>3</v>
      </c>
      <c r="J84" t="n">
        <v>280.76</v>
      </c>
      <c r="K84" t="n">
        <v>58.47</v>
      </c>
      <c r="L84" t="n">
        <v>21.5</v>
      </c>
      <c r="M84" t="n">
        <v>1</v>
      </c>
      <c r="N84" t="n">
        <v>75.79000000000001</v>
      </c>
      <c r="O84" t="n">
        <v>34861.41</v>
      </c>
      <c r="P84" t="n">
        <v>54.57</v>
      </c>
      <c r="Q84" t="n">
        <v>203.56</v>
      </c>
      <c r="R84" t="n">
        <v>14.93</v>
      </c>
      <c r="S84" t="n">
        <v>13.05</v>
      </c>
      <c r="T84" t="n">
        <v>654.76</v>
      </c>
      <c r="U84" t="n">
        <v>0.87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106.5750975704278</v>
      </c>
      <c r="AB84" t="n">
        <v>145.8207502572685</v>
      </c>
      <c r="AC84" t="n">
        <v>131.9038225134627</v>
      </c>
      <c r="AD84" t="n">
        <v>106575.0975704278</v>
      </c>
      <c r="AE84" t="n">
        <v>145820.7502572685</v>
      </c>
      <c r="AF84" t="n">
        <v>3.231133699709747e-06</v>
      </c>
      <c r="AG84" t="n">
        <v>7</v>
      </c>
      <c r="AH84" t="n">
        <v>131903.8225134627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14.3501</v>
      </c>
      <c r="E85" t="n">
        <v>6.97</v>
      </c>
      <c r="F85" t="n">
        <v>4.07</v>
      </c>
      <c r="G85" t="n">
        <v>81.40000000000001</v>
      </c>
      <c r="H85" t="n">
        <v>1.38</v>
      </c>
      <c r="I85" t="n">
        <v>3</v>
      </c>
      <c r="J85" t="n">
        <v>281.25</v>
      </c>
      <c r="K85" t="n">
        <v>58.47</v>
      </c>
      <c r="L85" t="n">
        <v>21.75</v>
      </c>
      <c r="M85" t="n">
        <v>1</v>
      </c>
      <c r="N85" t="n">
        <v>76.03</v>
      </c>
      <c r="O85" t="n">
        <v>34922.31</v>
      </c>
      <c r="P85" t="n">
        <v>54.5</v>
      </c>
      <c r="Q85" t="n">
        <v>203.56</v>
      </c>
      <c r="R85" t="n">
        <v>14.92</v>
      </c>
      <c r="S85" t="n">
        <v>13.05</v>
      </c>
      <c r="T85" t="n">
        <v>648.71</v>
      </c>
      <c r="U85" t="n">
        <v>0.87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106.5438820255239</v>
      </c>
      <c r="AB85" t="n">
        <v>145.7780397715983</v>
      </c>
      <c r="AC85" t="n">
        <v>131.8651882566003</v>
      </c>
      <c r="AD85" t="n">
        <v>106543.8820255239</v>
      </c>
      <c r="AE85" t="n">
        <v>145778.0397715983</v>
      </c>
      <c r="AF85" t="n">
        <v>3.231651661174873e-06</v>
      </c>
      <c r="AG85" t="n">
        <v>7</v>
      </c>
      <c r="AH85" t="n">
        <v>131865.1882566003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14.3461</v>
      </c>
      <c r="E86" t="n">
        <v>6.97</v>
      </c>
      <c r="F86" t="n">
        <v>4.07</v>
      </c>
      <c r="G86" t="n">
        <v>81.44</v>
      </c>
      <c r="H86" t="n">
        <v>1.39</v>
      </c>
      <c r="I86" t="n">
        <v>3</v>
      </c>
      <c r="J86" t="n">
        <v>281.75</v>
      </c>
      <c r="K86" t="n">
        <v>58.47</v>
      </c>
      <c r="L86" t="n">
        <v>22</v>
      </c>
      <c r="M86" t="n">
        <v>0</v>
      </c>
      <c r="N86" t="n">
        <v>76.28</v>
      </c>
      <c r="O86" t="n">
        <v>34983.29</v>
      </c>
      <c r="P86" t="n">
        <v>54.51</v>
      </c>
      <c r="Q86" t="n">
        <v>203.56</v>
      </c>
      <c r="R86" t="n">
        <v>14.95</v>
      </c>
      <c r="S86" t="n">
        <v>13.05</v>
      </c>
      <c r="T86" t="n">
        <v>665.63</v>
      </c>
      <c r="U86" t="n">
        <v>0.87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106.5557899498706</v>
      </c>
      <c r="AB86" t="n">
        <v>145.79433271903</v>
      </c>
      <c r="AC86" t="n">
        <v>131.8799262279964</v>
      </c>
      <c r="AD86" t="n">
        <v>106555.7899498706</v>
      </c>
      <c r="AE86" t="n">
        <v>145794.33271903</v>
      </c>
      <c r="AF86" t="n">
        <v>3.230750858626828e-06</v>
      </c>
      <c r="AG86" t="n">
        <v>7</v>
      </c>
      <c r="AH86" t="n">
        <v>131879.9262279964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14.9595</v>
      </c>
      <c r="E2" t="n">
        <v>6.68</v>
      </c>
      <c r="F2" t="n">
        <v>4.48</v>
      </c>
      <c r="G2" t="n">
        <v>11.69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30.22</v>
      </c>
      <c r="Q2" t="n">
        <v>203.56</v>
      </c>
      <c r="R2" t="n">
        <v>27.75</v>
      </c>
      <c r="S2" t="n">
        <v>13.05</v>
      </c>
      <c r="T2" t="n">
        <v>6966.5</v>
      </c>
      <c r="U2" t="n">
        <v>0.47</v>
      </c>
      <c r="V2" t="n">
        <v>0.83</v>
      </c>
      <c r="W2" t="n">
        <v>0.09</v>
      </c>
      <c r="X2" t="n">
        <v>0.44</v>
      </c>
      <c r="Y2" t="n">
        <v>1</v>
      </c>
      <c r="Z2" t="n">
        <v>10</v>
      </c>
      <c r="AA2" t="n">
        <v>71.77614192682144</v>
      </c>
      <c r="AB2" t="n">
        <v>98.20728392413768</v>
      </c>
      <c r="AC2" t="n">
        <v>88.83451858123104</v>
      </c>
      <c r="AD2" t="n">
        <v>71776.14192682144</v>
      </c>
      <c r="AE2" t="n">
        <v>98207.28392413768</v>
      </c>
      <c r="AF2" t="n">
        <v>4.103085053751123e-06</v>
      </c>
      <c r="AG2" t="n">
        <v>6</v>
      </c>
      <c r="AH2" t="n">
        <v>88834.51858123104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15.2821</v>
      </c>
      <c r="E3" t="n">
        <v>6.54</v>
      </c>
      <c r="F3" t="n">
        <v>4.42</v>
      </c>
      <c r="G3" t="n">
        <v>14.73</v>
      </c>
      <c r="H3" t="n">
        <v>0.3</v>
      </c>
      <c r="I3" t="n">
        <v>18</v>
      </c>
      <c r="J3" t="n">
        <v>71.81</v>
      </c>
      <c r="K3" t="n">
        <v>32.27</v>
      </c>
      <c r="L3" t="n">
        <v>1.25</v>
      </c>
      <c r="M3" t="n">
        <v>16</v>
      </c>
      <c r="N3" t="n">
        <v>8.289999999999999</v>
      </c>
      <c r="O3" t="n">
        <v>9090.98</v>
      </c>
      <c r="P3" t="n">
        <v>29.1</v>
      </c>
      <c r="Q3" t="n">
        <v>203.66</v>
      </c>
      <c r="R3" t="n">
        <v>26.42</v>
      </c>
      <c r="S3" t="n">
        <v>13.05</v>
      </c>
      <c r="T3" t="n">
        <v>6325.75</v>
      </c>
      <c r="U3" t="n">
        <v>0.49</v>
      </c>
      <c r="V3" t="n">
        <v>0.85</v>
      </c>
      <c r="W3" t="n">
        <v>0.07000000000000001</v>
      </c>
      <c r="X3" t="n">
        <v>0.38</v>
      </c>
      <c r="Y3" t="n">
        <v>1</v>
      </c>
      <c r="Z3" t="n">
        <v>10</v>
      </c>
      <c r="AA3" t="n">
        <v>70.97384907846212</v>
      </c>
      <c r="AB3" t="n">
        <v>97.10955145435059</v>
      </c>
      <c r="AC3" t="n">
        <v>87.84155215768287</v>
      </c>
      <c r="AD3" t="n">
        <v>70973.84907846212</v>
      </c>
      <c r="AE3" t="n">
        <v>97109.5514543506</v>
      </c>
      <c r="AF3" t="n">
        <v>4.19156763928808e-06</v>
      </c>
      <c r="AG3" t="n">
        <v>6</v>
      </c>
      <c r="AH3" t="n">
        <v>87841.55215768288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15.6013</v>
      </c>
      <c r="E4" t="n">
        <v>6.41</v>
      </c>
      <c r="F4" t="n">
        <v>4.33</v>
      </c>
      <c r="G4" t="n">
        <v>17.33</v>
      </c>
      <c r="H4" t="n">
        <v>0.36</v>
      </c>
      <c r="I4" t="n">
        <v>15</v>
      </c>
      <c r="J4" t="n">
        <v>72.11</v>
      </c>
      <c r="K4" t="n">
        <v>32.27</v>
      </c>
      <c r="L4" t="n">
        <v>1.5</v>
      </c>
      <c r="M4" t="n">
        <v>13</v>
      </c>
      <c r="N4" t="n">
        <v>8.34</v>
      </c>
      <c r="O4" t="n">
        <v>9127.379999999999</v>
      </c>
      <c r="P4" t="n">
        <v>27.95</v>
      </c>
      <c r="Q4" t="n">
        <v>203.58</v>
      </c>
      <c r="R4" t="n">
        <v>23.19</v>
      </c>
      <c r="S4" t="n">
        <v>13.05</v>
      </c>
      <c r="T4" t="n">
        <v>4726.26</v>
      </c>
      <c r="U4" t="n">
        <v>0.5600000000000001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70.16524868442481</v>
      </c>
      <c r="AB4" t="n">
        <v>96.00318872229757</v>
      </c>
      <c r="AC4" t="n">
        <v>86.84077913198678</v>
      </c>
      <c r="AD4" t="n">
        <v>70165.24868442481</v>
      </c>
      <c r="AE4" t="n">
        <v>96003.18872229756</v>
      </c>
      <c r="AF4" t="n">
        <v>4.279117674326508e-06</v>
      </c>
      <c r="AG4" t="n">
        <v>6</v>
      </c>
      <c r="AH4" t="n">
        <v>86840.77913198678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15.8983</v>
      </c>
      <c r="E5" t="n">
        <v>6.29</v>
      </c>
      <c r="F5" t="n">
        <v>4.26</v>
      </c>
      <c r="G5" t="n">
        <v>21.3</v>
      </c>
      <c r="H5" t="n">
        <v>0.42</v>
      </c>
      <c r="I5" t="n">
        <v>12</v>
      </c>
      <c r="J5" t="n">
        <v>72.40000000000001</v>
      </c>
      <c r="K5" t="n">
        <v>32.27</v>
      </c>
      <c r="L5" t="n">
        <v>1.75</v>
      </c>
      <c r="M5" t="n">
        <v>10</v>
      </c>
      <c r="N5" t="n">
        <v>8.380000000000001</v>
      </c>
      <c r="O5" t="n">
        <v>9163.799999999999</v>
      </c>
      <c r="P5" t="n">
        <v>26.71</v>
      </c>
      <c r="Q5" t="n">
        <v>203.6</v>
      </c>
      <c r="R5" t="n">
        <v>20.82</v>
      </c>
      <c r="S5" t="n">
        <v>13.05</v>
      </c>
      <c r="T5" t="n">
        <v>3556.31</v>
      </c>
      <c r="U5" t="n">
        <v>0.63</v>
      </c>
      <c r="V5" t="n">
        <v>0.88</v>
      </c>
      <c r="W5" t="n">
        <v>0.07000000000000001</v>
      </c>
      <c r="X5" t="n">
        <v>0.22</v>
      </c>
      <c r="Y5" t="n">
        <v>1</v>
      </c>
      <c r="Z5" t="n">
        <v>10</v>
      </c>
      <c r="AA5" t="n">
        <v>69.39831677467281</v>
      </c>
      <c r="AB5" t="n">
        <v>94.95383864872748</v>
      </c>
      <c r="AC5" t="n">
        <v>85.89157755666581</v>
      </c>
      <c r="AD5" t="n">
        <v>69398.31677467281</v>
      </c>
      <c r="AE5" t="n">
        <v>94953.83864872748</v>
      </c>
      <c r="AF5" t="n">
        <v>4.360578703168653e-06</v>
      </c>
      <c r="AG5" t="n">
        <v>6</v>
      </c>
      <c r="AH5" t="n">
        <v>85891.57755666581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15.9957</v>
      </c>
      <c r="E6" t="n">
        <v>6.25</v>
      </c>
      <c r="F6" t="n">
        <v>4.24</v>
      </c>
      <c r="G6" t="n">
        <v>23.11</v>
      </c>
      <c r="H6" t="n">
        <v>0.48</v>
      </c>
      <c r="I6" t="n">
        <v>11</v>
      </c>
      <c r="J6" t="n">
        <v>72.7</v>
      </c>
      <c r="K6" t="n">
        <v>32.27</v>
      </c>
      <c r="L6" t="n">
        <v>2</v>
      </c>
      <c r="M6" t="n">
        <v>9</v>
      </c>
      <c r="N6" t="n">
        <v>8.43</v>
      </c>
      <c r="O6" t="n">
        <v>9200.25</v>
      </c>
      <c r="P6" t="n">
        <v>25.9</v>
      </c>
      <c r="Q6" t="n">
        <v>203.56</v>
      </c>
      <c r="R6" t="n">
        <v>20.08</v>
      </c>
      <c r="S6" t="n">
        <v>13.05</v>
      </c>
      <c r="T6" t="n">
        <v>3188.87</v>
      </c>
      <c r="U6" t="n">
        <v>0.65</v>
      </c>
      <c r="V6" t="n">
        <v>0.88</v>
      </c>
      <c r="W6" t="n">
        <v>0.07000000000000001</v>
      </c>
      <c r="X6" t="n">
        <v>0.2</v>
      </c>
      <c r="Y6" t="n">
        <v>1</v>
      </c>
      <c r="Z6" t="n">
        <v>10</v>
      </c>
      <c r="AA6" t="n">
        <v>69.01887264364842</v>
      </c>
      <c r="AB6" t="n">
        <v>94.43466644876656</v>
      </c>
      <c r="AC6" t="n">
        <v>85.42195442280624</v>
      </c>
      <c r="AD6" t="n">
        <v>69018.87264364843</v>
      </c>
      <c r="AE6" t="n">
        <v>94434.66644876657</v>
      </c>
      <c r="AF6" t="n">
        <v>4.387293532155942e-06</v>
      </c>
      <c r="AG6" t="n">
        <v>6</v>
      </c>
      <c r="AH6" t="n">
        <v>85421.95442280624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16.1652</v>
      </c>
      <c r="E7" t="n">
        <v>6.19</v>
      </c>
      <c r="F7" t="n">
        <v>4.2</v>
      </c>
      <c r="G7" t="n">
        <v>28.01</v>
      </c>
      <c r="H7" t="n">
        <v>0.54</v>
      </c>
      <c r="I7" t="n">
        <v>9</v>
      </c>
      <c r="J7" t="n">
        <v>73</v>
      </c>
      <c r="K7" t="n">
        <v>32.27</v>
      </c>
      <c r="L7" t="n">
        <v>2.25</v>
      </c>
      <c r="M7" t="n">
        <v>7</v>
      </c>
      <c r="N7" t="n">
        <v>8.48</v>
      </c>
      <c r="O7" t="n">
        <v>9236.709999999999</v>
      </c>
      <c r="P7" t="n">
        <v>24.8</v>
      </c>
      <c r="Q7" t="n">
        <v>203.65</v>
      </c>
      <c r="R7" t="n">
        <v>19.11</v>
      </c>
      <c r="S7" t="n">
        <v>13.05</v>
      </c>
      <c r="T7" t="n">
        <v>2713.21</v>
      </c>
      <c r="U7" t="n">
        <v>0.68</v>
      </c>
      <c r="V7" t="n">
        <v>0.89</v>
      </c>
      <c r="W7" t="n">
        <v>0.07000000000000001</v>
      </c>
      <c r="X7" t="n">
        <v>0.16</v>
      </c>
      <c r="Y7" t="n">
        <v>1</v>
      </c>
      <c r="Z7" t="n">
        <v>10</v>
      </c>
      <c r="AA7" t="n">
        <v>68.46829964079619</v>
      </c>
      <c r="AB7" t="n">
        <v>93.68134817669791</v>
      </c>
      <c r="AC7" t="n">
        <v>84.74053178933475</v>
      </c>
      <c r="AD7" t="n">
        <v>68468.29964079619</v>
      </c>
      <c r="AE7" t="n">
        <v>93681.34817669791</v>
      </c>
      <c r="AF7" t="n">
        <v>4.433783917303228e-06</v>
      </c>
      <c r="AG7" t="n">
        <v>6</v>
      </c>
      <c r="AH7" t="n">
        <v>84740.53178933475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16.1276</v>
      </c>
      <c r="E8" t="n">
        <v>6.2</v>
      </c>
      <c r="F8" t="n">
        <v>4.22</v>
      </c>
      <c r="G8" t="n">
        <v>28.11</v>
      </c>
      <c r="H8" t="n">
        <v>0.6</v>
      </c>
      <c r="I8" t="n">
        <v>9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24.41</v>
      </c>
      <c r="Q8" t="n">
        <v>203.57</v>
      </c>
      <c r="R8" t="n">
        <v>19.42</v>
      </c>
      <c r="S8" t="n">
        <v>13.05</v>
      </c>
      <c r="T8" t="n">
        <v>2871.48</v>
      </c>
      <c r="U8" t="n">
        <v>0.67</v>
      </c>
      <c r="V8" t="n">
        <v>0.89</v>
      </c>
      <c r="W8" t="n">
        <v>0.07000000000000001</v>
      </c>
      <c r="X8" t="n">
        <v>0.18</v>
      </c>
      <c r="Y8" t="n">
        <v>1</v>
      </c>
      <c r="Z8" t="n">
        <v>10</v>
      </c>
      <c r="AA8" t="n">
        <v>68.38703701893826</v>
      </c>
      <c r="AB8" t="n">
        <v>93.57016107241805</v>
      </c>
      <c r="AC8" t="n">
        <v>84.63995622623526</v>
      </c>
      <c r="AD8" t="n">
        <v>68387.03701893825</v>
      </c>
      <c r="AE8" t="n">
        <v>93570.16107241805</v>
      </c>
      <c r="AF8" t="n">
        <v>4.423471005907724e-06</v>
      </c>
      <c r="AG8" t="n">
        <v>6</v>
      </c>
      <c r="AH8" t="n">
        <v>84639.95622623526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16.2294</v>
      </c>
      <c r="E9" t="n">
        <v>6.16</v>
      </c>
      <c r="F9" t="n">
        <v>4.19</v>
      </c>
      <c r="G9" t="n">
        <v>31.45</v>
      </c>
      <c r="H9" t="n">
        <v>0.65</v>
      </c>
      <c r="I9" t="n">
        <v>8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24.17</v>
      </c>
      <c r="Q9" t="n">
        <v>203.56</v>
      </c>
      <c r="R9" t="n">
        <v>18.6</v>
      </c>
      <c r="S9" t="n">
        <v>13.05</v>
      </c>
      <c r="T9" t="n">
        <v>2465.84</v>
      </c>
      <c r="U9" t="n">
        <v>0.7</v>
      </c>
      <c r="V9" t="n">
        <v>0.89</v>
      </c>
      <c r="W9" t="n">
        <v>0.07000000000000001</v>
      </c>
      <c r="X9" t="n">
        <v>0.15</v>
      </c>
      <c r="Y9" t="n">
        <v>1</v>
      </c>
      <c r="Z9" t="n">
        <v>10</v>
      </c>
      <c r="AA9" t="n">
        <v>68.196530765698</v>
      </c>
      <c r="AB9" t="n">
        <v>93.30950201219216</v>
      </c>
      <c r="AC9" t="n">
        <v>84.40417410087994</v>
      </c>
      <c r="AD9" t="n">
        <v>68196.530765698</v>
      </c>
      <c r="AE9" t="n">
        <v>93309.50201219216</v>
      </c>
      <c r="AF9" t="n">
        <v>4.451392664951935e-06</v>
      </c>
      <c r="AG9" t="n">
        <v>6</v>
      </c>
      <c r="AH9" t="n">
        <v>84404.17410087994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16.1002</v>
      </c>
      <c r="E2" t="n">
        <v>6.21</v>
      </c>
      <c r="F2" t="n">
        <v>4.35</v>
      </c>
      <c r="G2" t="n">
        <v>17.38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16.86</v>
      </c>
      <c r="Q2" t="n">
        <v>203.58</v>
      </c>
      <c r="R2" t="n">
        <v>23.04</v>
      </c>
      <c r="S2" t="n">
        <v>13.05</v>
      </c>
      <c r="T2" t="n">
        <v>4650.7</v>
      </c>
      <c r="U2" t="n">
        <v>0.57</v>
      </c>
      <c r="V2" t="n">
        <v>0.86</v>
      </c>
      <c r="W2" t="n">
        <v>0.1</v>
      </c>
      <c r="X2" t="n">
        <v>0.31</v>
      </c>
      <c r="Y2" t="n">
        <v>1</v>
      </c>
      <c r="Z2" t="n">
        <v>10</v>
      </c>
      <c r="AA2" t="n">
        <v>61.50091462982752</v>
      </c>
      <c r="AB2" t="n">
        <v>84.1482646253624</v>
      </c>
      <c r="AC2" t="n">
        <v>76.11727235236886</v>
      </c>
      <c r="AD2" t="n">
        <v>61500.91462982752</v>
      </c>
      <c r="AE2" t="n">
        <v>84148.2646253624</v>
      </c>
      <c r="AF2" t="n">
        <v>4.739667610285418e-06</v>
      </c>
      <c r="AG2" t="n">
        <v>6</v>
      </c>
      <c r="AH2" t="n">
        <v>76117.27235236886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12.1634</v>
      </c>
      <c r="E2" t="n">
        <v>8.220000000000001</v>
      </c>
      <c r="F2" t="n">
        <v>4.84</v>
      </c>
      <c r="G2" t="n">
        <v>7.26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54.04</v>
      </c>
      <c r="Q2" t="n">
        <v>203.62</v>
      </c>
      <c r="R2" t="n">
        <v>38.95</v>
      </c>
      <c r="S2" t="n">
        <v>13.05</v>
      </c>
      <c r="T2" t="n">
        <v>12479.55</v>
      </c>
      <c r="U2" t="n">
        <v>0.34</v>
      </c>
      <c r="V2" t="n">
        <v>0.77</v>
      </c>
      <c r="W2" t="n">
        <v>0.12</v>
      </c>
      <c r="X2" t="n">
        <v>0.8</v>
      </c>
      <c r="Y2" t="n">
        <v>1</v>
      </c>
      <c r="Z2" t="n">
        <v>10</v>
      </c>
      <c r="AA2" t="n">
        <v>114.9695251614669</v>
      </c>
      <c r="AB2" t="n">
        <v>157.3063764233307</v>
      </c>
      <c r="AC2" t="n">
        <v>142.2932766384172</v>
      </c>
      <c r="AD2" t="n">
        <v>114969.5251614669</v>
      </c>
      <c r="AE2" t="n">
        <v>157306.3764233307</v>
      </c>
      <c r="AF2" t="n">
        <v>2.994526613187949e-06</v>
      </c>
      <c r="AG2" t="n">
        <v>8</v>
      </c>
      <c r="AH2" t="n">
        <v>142293.2766384172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12.8627</v>
      </c>
      <c r="E3" t="n">
        <v>7.77</v>
      </c>
      <c r="F3" t="n">
        <v>4.65</v>
      </c>
      <c r="G3" t="n">
        <v>9</v>
      </c>
      <c r="H3" t="n">
        <v>0.16</v>
      </c>
      <c r="I3" t="n">
        <v>31</v>
      </c>
      <c r="J3" t="n">
        <v>142.15</v>
      </c>
      <c r="K3" t="n">
        <v>47.83</v>
      </c>
      <c r="L3" t="n">
        <v>1.25</v>
      </c>
      <c r="M3" t="n">
        <v>29</v>
      </c>
      <c r="N3" t="n">
        <v>23.07</v>
      </c>
      <c r="O3" t="n">
        <v>17765.46</v>
      </c>
      <c r="P3" t="n">
        <v>51.61</v>
      </c>
      <c r="Q3" t="n">
        <v>203.56</v>
      </c>
      <c r="R3" t="n">
        <v>33.06</v>
      </c>
      <c r="S3" t="n">
        <v>13.05</v>
      </c>
      <c r="T3" t="n">
        <v>9577.969999999999</v>
      </c>
      <c r="U3" t="n">
        <v>0.39</v>
      </c>
      <c r="V3" t="n">
        <v>0.8</v>
      </c>
      <c r="W3" t="n">
        <v>0.1</v>
      </c>
      <c r="X3" t="n">
        <v>0.61</v>
      </c>
      <c r="Y3" t="n">
        <v>1</v>
      </c>
      <c r="Z3" t="n">
        <v>10</v>
      </c>
      <c r="AA3" t="n">
        <v>101.7746686379198</v>
      </c>
      <c r="AB3" t="n">
        <v>139.2525916118366</v>
      </c>
      <c r="AC3" t="n">
        <v>125.9625197106802</v>
      </c>
      <c r="AD3" t="n">
        <v>101774.6686379198</v>
      </c>
      <c r="AE3" t="n">
        <v>139252.5916118366</v>
      </c>
      <c r="AF3" t="n">
        <v>3.166688382150766e-06</v>
      </c>
      <c r="AG3" t="n">
        <v>7</v>
      </c>
      <c r="AH3" t="n">
        <v>125962.5197106802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13.3809</v>
      </c>
      <c r="E4" t="n">
        <v>7.47</v>
      </c>
      <c r="F4" t="n">
        <v>4.52</v>
      </c>
      <c r="G4" t="n">
        <v>10.85</v>
      </c>
      <c r="H4" t="n">
        <v>0.19</v>
      </c>
      <c r="I4" t="n">
        <v>25</v>
      </c>
      <c r="J4" t="n">
        <v>142.49</v>
      </c>
      <c r="K4" t="n">
        <v>47.83</v>
      </c>
      <c r="L4" t="n">
        <v>1.5</v>
      </c>
      <c r="M4" t="n">
        <v>23</v>
      </c>
      <c r="N4" t="n">
        <v>23.16</v>
      </c>
      <c r="O4" t="n">
        <v>17807.56</v>
      </c>
      <c r="P4" t="n">
        <v>49.94</v>
      </c>
      <c r="Q4" t="n">
        <v>203.56</v>
      </c>
      <c r="R4" t="n">
        <v>29.09</v>
      </c>
      <c r="S4" t="n">
        <v>13.05</v>
      </c>
      <c r="T4" t="n">
        <v>7622.73</v>
      </c>
      <c r="U4" t="n">
        <v>0.45</v>
      </c>
      <c r="V4" t="n">
        <v>0.83</v>
      </c>
      <c r="W4" t="n">
        <v>0.09</v>
      </c>
      <c r="X4" t="n">
        <v>0.48</v>
      </c>
      <c r="Y4" t="n">
        <v>1</v>
      </c>
      <c r="Z4" t="n">
        <v>10</v>
      </c>
      <c r="AA4" t="n">
        <v>99.69164241606538</v>
      </c>
      <c r="AB4" t="n">
        <v>136.4025032384656</v>
      </c>
      <c r="AC4" t="n">
        <v>123.3844397715387</v>
      </c>
      <c r="AD4" t="n">
        <v>99691.64241606538</v>
      </c>
      <c r="AE4" t="n">
        <v>136402.5032384656</v>
      </c>
      <c r="AF4" t="n">
        <v>3.294264856734682e-06</v>
      </c>
      <c r="AG4" t="n">
        <v>7</v>
      </c>
      <c r="AH4" t="n">
        <v>123384.4397715387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13.7588</v>
      </c>
      <c r="E5" t="n">
        <v>7.27</v>
      </c>
      <c r="F5" t="n">
        <v>4.43</v>
      </c>
      <c r="G5" t="n">
        <v>12.67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19</v>
      </c>
      <c r="N5" t="n">
        <v>23.25</v>
      </c>
      <c r="O5" t="n">
        <v>17849.7</v>
      </c>
      <c r="P5" t="n">
        <v>48.63</v>
      </c>
      <c r="Q5" t="n">
        <v>203.61</v>
      </c>
      <c r="R5" t="n">
        <v>26.2</v>
      </c>
      <c r="S5" t="n">
        <v>13.05</v>
      </c>
      <c r="T5" t="n">
        <v>6201.59</v>
      </c>
      <c r="U5" t="n">
        <v>0.5</v>
      </c>
      <c r="V5" t="n">
        <v>0.84</v>
      </c>
      <c r="W5" t="n">
        <v>0.09</v>
      </c>
      <c r="X5" t="n">
        <v>0.39</v>
      </c>
      <c r="Y5" t="n">
        <v>1</v>
      </c>
      <c r="Z5" t="n">
        <v>10</v>
      </c>
      <c r="AA5" t="n">
        <v>98.24329199566978</v>
      </c>
      <c r="AB5" t="n">
        <v>134.4208062965704</v>
      </c>
      <c r="AC5" t="n">
        <v>121.5918732044481</v>
      </c>
      <c r="AD5" t="n">
        <v>98243.29199566977</v>
      </c>
      <c r="AE5" t="n">
        <v>134420.8062965704</v>
      </c>
      <c r="AF5" t="n">
        <v>3.387300653232678e-06</v>
      </c>
      <c r="AG5" t="n">
        <v>7</v>
      </c>
      <c r="AH5" t="n">
        <v>121591.8732044481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14.116</v>
      </c>
      <c r="E6" t="n">
        <v>7.08</v>
      </c>
      <c r="F6" t="n">
        <v>4.34</v>
      </c>
      <c r="G6" t="n">
        <v>14.45</v>
      </c>
      <c r="H6" t="n">
        <v>0.25</v>
      </c>
      <c r="I6" t="n">
        <v>18</v>
      </c>
      <c r="J6" t="n">
        <v>143.17</v>
      </c>
      <c r="K6" t="n">
        <v>47.83</v>
      </c>
      <c r="L6" t="n">
        <v>2</v>
      </c>
      <c r="M6" t="n">
        <v>16</v>
      </c>
      <c r="N6" t="n">
        <v>23.34</v>
      </c>
      <c r="O6" t="n">
        <v>17891.86</v>
      </c>
      <c r="P6" t="n">
        <v>47.21</v>
      </c>
      <c r="Q6" t="n">
        <v>203.58</v>
      </c>
      <c r="R6" t="n">
        <v>23.34</v>
      </c>
      <c r="S6" t="n">
        <v>13.05</v>
      </c>
      <c r="T6" t="n">
        <v>4783.1</v>
      </c>
      <c r="U6" t="n">
        <v>0.5600000000000001</v>
      </c>
      <c r="V6" t="n">
        <v>0.86</v>
      </c>
      <c r="W6" t="n">
        <v>0.07000000000000001</v>
      </c>
      <c r="X6" t="n">
        <v>0.29</v>
      </c>
      <c r="Y6" t="n">
        <v>1</v>
      </c>
      <c r="Z6" t="n">
        <v>10</v>
      </c>
      <c r="AA6" t="n">
        <v>96.86727817715855</v>
      </c>
      <c r="AB6" t="n">
        <v>132.538083484639</v>
      </c>
      <c r="AC6" t="n">
        <v>119.8888348152688</v>
      </c>
      <c r="AD6" t="n">
        <v>96867.27817715856</v>
      </c>
      <c r="AE6" t="n">
        <v>132538.083484639</v>
      </c>
      <c r="AF6" t="n">
        <v>3.47524028411144e-06</v>
      </c>
      <c r="AG6" t="n">
        <v>7</v>
      </c>
      <c r="AH6" t="n">
        <v>119888.8348152688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14.0801</v>
      </c>
      <c r="E7" t="n">
        <v>7.1</v>
      </c>
      <c r="F7" t="n">
        <v>4.38</v>
      </c>
      <c r="G7" t="n">
        <v>15.47</v>
      </c>
      <c r="H7" t="n">
        <v>0.28</v>
      </c>
      <c r="I7" t="n">
        <v>17</v>
      </c>
      <c r="J7" t="n">
        <v>143.51</v>
      </c>
      <c r="K7" t="n">
        <v>47.83</v>
      </c>
      <c r="L7" t="n">
        <v>2.25</v>
      </c>
      <c r="M7" t="n">
        <v>15</v>
      </c>
      <c r="N7" t="n">
        <v>23.44</v>
      </c>
      <c r="O7" t="n">
        <v>17934.06</v>
      </c>
      <c r="P7" t="n">
        <v>47.51</v>
      </c>
      <c r="Q7" t="n">
        <v>203.56</v>
      </c>
      <c r="R7" t="n">
        <v>24.76</v>
      </c>
      <c r="S7" t="n">
        <v>13.05</v>
      </c>
      <c r="T7" t="n">
        <v>5498.3</v>
      </c>
      <c r="U7" t="n">
        <v>0.53</v>
      </c>
      <c r="V7" t="n">
        <v>0.85</v>
      </c>
      <c r="W7" t="n">
        <v>0.08</v>
      </c>
      <c r="X7" t="n">
        <v>0.34</v>
      </c>
      <c r="Y7" t="n">
        <v>1</v>
      </c>
      <c r="Z7" t="n">
        <v>10</v>
      </c>
      <c r="AA7" t="n">
        <v>97.11495703031495</v>
      </c>
      <c r="AB7" t="n">
        <v>132.8769686183472</v>
      </c>
      <c r="AC7" t="n">
        <v>120.1953772274443</v>
      </c>
      <c r="AD7" t="n">
        <v>97114.95703031495</v>
      </c>
      <c r="AE7" t="n">
        <v>132876.9686183472</v>
      </c>
      <c r="AF7" t="n">
        <v>3.466402006539919e-06</v>
      </c>
      <c r="AG7" t="n">
        <v>7</v>
      </c>
      <c r="AH7" t="n">
        <v>120195.3772274443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14.2982</v>
      </c>
      <c r="E8" t="n">
        <v>6.99</v>
      </c>
      <c r="F8" t="n">
        <v>4.33</v>
      </c>
      <c r="G8" t="n">
        <v>17.33</v>
      </c>
      <c r="H8" t="n">
        <v>0.31</v>
      </c>
      <c r="I8" t="n">
        <v>15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46.74</v>
      </c>
      <c r="Q8" t="n">
        <v>203.57</v>
      </c>
      <c r="R8" t="n">
        <v>23.14</v>
      </c>
      <c r="S8" t="n">
        <v>13.05</v>
      </c>
      <c r="T8" t="n">
        <v>4698.69</v>
      </c>
      <c r="U8" t="n">
        <v>0.5600000000000001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96.34778667347339</v>
      </c>
      <c r="AB8" t="n">
        <v>131.8272922909496</v>
      </c>
      <c r="AC8" t="n">
        <v>119.2458805355032</v>
      </c>
      <c r="AD8" t="n">
        <v>96347.7866734734</v>
      </c>
      <c r="AE8" t="n">
        <v>131827.2922909496</v>
      </c>
      <c r="AF8" t="n">
        <v>3.520096389223731e-06</v>
      </c>
      <c r="AG8" t="n">
        <v>7</v>
      </c>
      <c r="AH8" t="n">
        <v>119245.8805355033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14.5214</v>
      </c>
      <c r="E9" t="n">
        <v>6.89</v>
      </c>
      <c r="F9" t="n">
        <v>4.28</v>
      </c>
      <c r="G9" t="n">
        <v>19.77</v>
      </c>
      <c r="H9" t="n">
        <v>0.34</v>
      </c>
      <c r="I9" t="n">
        <v>13</v>
      </c>
      <c r="J9" t="n">
        <v>144.2</v>
      </c>
      <c r="K9" t="n">
        <v>47.83</v>
      </c>
      <c r="L9" t="n">
        <v>2.75</v>
      </c>
      <c r="M9" t="n">
        <v>11</v>
      </c>
      <c r="N9" t="n">
        <v>23.62</v>
      </c>
      <c r="O9" t="n">
        <v>18018.55</v>
      </c>
      <c r="P9" t="n">
        <v>45.91</v>
      </c>
      <c r="Q9" t="n">
        <v>203.57</v>
      </c>
      <c r="R9" t="n">
        <v>21.57</v>
      </c>
      <c r="S9" t="n">
        <v>13.05</v>
      </c>
      <c r="T9" t="n">
        <v>3924.87</v>
      </c>
      <c r="U9" t="n">
        <v>0.61</v>
      </c>
      <c r="V9" t="n">
        <v>0.87</v>
      </c>
      <c r="W9" t="n">
        <v>0.08</v>
      </c>
      <c r="X9" t="n">
        <v>0.24</v>
      </c>
      <c r="Y9" t="n">
        <v>1</v>
      </c>
      <c r="Z9" t="n">
        <v>10</v>
      </c>
      <c r="AA9" t="n">
        <v>85.57730597487726</v>
      </c>
      <c r="AB9" t="n">
        <v>117.0906454390645</v>
      </c>
      <c r="AC9" t="n">
        <v>105.9156785761436</v>
      </c>
      <c r="AD9" t="n">
        <v>85577.30597487726</v>
      </c>
      <c r="AE9" t="n">
        <v>117090.6454390645</v>
      </c>
      <c r="AF9" t="n">
        <v>3.575046348944167e-06</v>
      </c>
      <c r="AG9" t="n">
        <v>6</v>
      </c>
      <c r="AH9" t="n">
        <v>105915.6785761436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14.6407</v>
      </c>
      <c r="E10" t="n">
        <v>6.83</v>
      </c>
      <c r="F10" t="n">
        <v>4.26</v>
      </c>
      <c r="G10" t="n">
        <v>21.28</v>
      </c>
      <c r="H10" t="n">
        <v>0.37</v>
      </c>
      <c r="I10" t="n">
        <v>12</v>
      </c>
      <c r="J10" t="n">
        <v>144.54</v>
      </c>
      <c r="K10" t="n">
        <v>47.83</v>
      </c>
      <c r="L10" t="n">
        <v>3</v>
      </c>
      <c r="M10" t="n">
        <v>10</v>
      </c>
      <c r="N10" t="n">
        <v>23.71</v>
      </c>
      <c r="O10" t="n">
        <v>18060.85</v>
      </c>
      <c r="P10" t="n">
        <v>45.28</v>
      </c>
      <c r="Q10" t="n">
        <v>203.57</v>
      </c>
      <c r="R10" t="n">
        <v>20.74</v>
      </c>
      <c r="S10" t="n">
        <v>13.05</v>
      </c>
      <c r="T10" t="n">
        <v>3516.24</v>
      </c>
      <c r="U10" t="n">
        <v>0.63</v>
      </c>
      <c r="V10" t="n">
        <v>0.88</v>
      </c>
      <c r="W10" t="n">
        <v>0.07000000000000001</v>
      </c>
      <c r="X10" t="n">
        <v>0.21</v>
      </c>
      <c r="Y10" t="n">
        <v>1</v>
      </c>
      <c r="Z10" t="n">
        <v>10</v>
      </c>
      <c r="AA10" t="n">
        <v>85.11425143612898</v>
      </c>
      <c r="AB10" t="n">
        <v>116.4570737906249</v>
      </c>
      <c r="AC10" t="n">
        <v>105.3425741166075</v>
      </c>
      <c r="AD10" t="n">
        <v>85114.25143612898</v>
      </c>
      <c r="AE10" t="n">
        <v>116457.0737906249</v>
      </c>
      <c r="AF10" t="n">
        <v>3.60441700393811e-06</v>
      </c>
      <c r="AG10" t="n">
        <v>6</v>
      </c>
      <c r="AH10" t="n">
        <v>105342.5741166075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14.7342</v>
      </c>
      <c r="E11" t="n">
        <v>6.79</v>
      </c>
      <c r="F11" t="n">
        <v>4.24</v>
      </c>
      <c r="G11" t="n">
        <v>23.13</v>
      </c>
      <c r="H11" t="n">
        <v>0.4</v>
      </c>
      <c r="I11" t="n">
        <v>11</v>
      </c>
      <c r="J11" t="n">
        <v>144.89</v>
      </c>
      <c r="K11" t="n">
        <v>47.83</v>
      </c>
      <c r="L11" t="n">
        <v>3.25</v>
      </c>
      <c r="M11" t="n">
        <v>9</v>
      </c>
      <c r="N11" t="n">
        <v>23.81</v>
      </c>
      <c r="O11" t="n">
        <v>18103.18</v>
      </c>
      <c r="P11" t="n">
        <v>44.79</v>
      </c>
      <c r="Q11" t="n">
        <v>203.56</v>
      </c>
      <c r="R11" t="n">
        <v>20.33</v>
      </c>
      <c r="S11" t="n">
        <v>13.05</v>
      </c>
      <c r="T11" t="n">
        <v>3313.1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84.75105631377258</v>
      </c>
      <c r="AB11" t="n">
        <v>115.9601342011792</v>
      </c>
      <c r="AC11" t="n">
        <v>104.8930617441193</v>
      </c>
      <c r="AD11" t="n">
        <v>84751.05631377258</v>
      </c>
      <c r="AE11" t="n">
        <v>115960.1342011792</v>
      </c>
      <c r="AF11" t="n">
        <v>3.627435916276196e-06</v>
      </c>
      <c r="AG11" t="n">
        <v>6</v>
      </c>
      <c r="AH11" t="n">
        <v>104893.0617441192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14.7529</v>
      </c>
      <c r="E12" t="n">
        <v>6.78</v>
      </c>
      <c r="F12" t="n">
        <v>4.23</v>
      </c>
      <c r="G12" t="n">
        <v>23.08</v>
      </c>
      <c r="H12" t="n">
        <v>0.43</v>
      </c>
      <c r="I12" t="n">
        <v>11</v>
      </c>
      <c r="J12" t="n">
        <v>145.23</v>
      </c>
      <c r="K12" t="n">
        <v>47.83</v>
      </c>
      <c r="L12" t="n">
        <v>3.5</v>
      </c>
      <c r="M12" t="n">
        <v>9</v>
      </c>
      <c r="N12" t="n">
        <v>23.9</v>
      </c>
      <c r="O12" t="n">
        <v>18145.54</v>
      </c>
      <c r="P12" t="n">
        <v>44.52</v>
      </c>
      <c r="Q12" t="n">
        <v>203.6</v>
      </c>
      <c r="R12" t="n">
        <v>19.88</v>
      </c>
      <c r="S12" t="n">
        <v>13.05</v>
      </c>
      <c r="T12" t="n">
        <v>3087.99</v>
      </c>
      <c r="U12" t="n">
        <v>0.66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84.60595018171529</v>
      </c>
      <c r="AB12" t="n">
        <v>115.7615935896678</v>
      </c>
      <c r="AC12" t="n">
        <v>104.7134695699169</v>
      </c>
      <c r="AD12" t="n">
        <v>84605.95018171529</v>
      </c>
      <c r="AE12" t="n">
        <v>115761.5935896678</v>
      </c>
      <c r="AF12" t="n">
        <v>3.632039698743813e-06</v>
      </c>
      <c r="AG12" t="n">
        <v>6</v>
      </c>
      <c r="AH12" t="n">
        <v>104713.4695699169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14.8552</v>
      </c>
      <c r="E13" t="n">
        <v>6.73</v>
      </c>
      <c r="F13" t="n">
        <v>4.21</v>
      </c>
      <c r="G13" t="n">
        <v>25.29</v>
      </c>
      <c r="H13" t="n">
        <v>0.46</v>
      </c>
      <c r="I13" t="n">
        <v>10</v>
      </c>
      <c r="J13" t="n">
        <v>145.57</v>
      </c>
      <c r="K13" t="n">
        <v>47.83</v>
      </c>
      <c r="L13" t="n">
        <v>3.75</v>
      </c>
      <c r="M13" t="n">
        <v>8</v>
      </c>
      <c r="N13" t="n">
        <v>23.99</v>
      </c>
      <c r="O13" t="n">
        <v>18187.93</v>
      </c>
      <c r="P13" t="n">
        <v>43.99</v>
      </c>
      <c r="Q13" t="n">
        <v>203.62</v>
      </c>
      <c r="R13" t="n">
        <v>19.54</v>
      </c>
      <c r="S13" t="n">
        <v>13.05</v>
      </c>
      <c r="T13" t="n">
        <v>2927.22</v>
      </c>
      <c r="U13" t="n">
        <v>0.67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84.22053294690315</v>
      </c>
      <c r="AB13" t="n">
        <v>115.2342487255897</v>
      </c>
      <c r="AC13" t="n">
        <v>104.2364537595331</v>
      </c>
      <c r="AD13" t="n">
        <v>84220.53294690314</v>
      </c>
      <c r="AE13" t="n">
        <v>115234.2487255897</v>
      </c>
      <c r="AF13" t="n">
        <v>3.657225096949012e-06</v>
      </c>
      <c r="AG13" t="n">
        <v>6</v>
      </c>
      <c r="AH13" t="n">
        <v>104236.4537595331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14.9477</v>
      </c>
      <c r="E14" t="n">
        <v>6.69</v>
      </c>
      <c r="F14" t="n">
        <v>4.2</v>
      </c>
      <c r="G14" t="n">
        <v>28.01</v>
      </c>
      <c r="H14" t="n">
        <v>0.49</v>
      </c>
      <c r="I14" t="n">
        <v>9</v>
      </c>
      <c r="J14" t="n">
        <v>145.92</v>
      </c>
      <c r="K14" t="n">
        <v>47.83</v>
      </c>
      <c r="L14" t="n">
        <v>4</v>
      </c>
      <c r="M14" t="n">
        <v>7</v>
      </c>
      <c r="N14" t="n">
        <v>24.09</v>
      </c>
      <c r="O14" t="n">
        <v>18230.35</v>
      </c>
      <c r="P14" t="n">
        <v>43.51</v>
      </c>
      <c r="Q14" t="n">
        <v>203.59</v>
      </c>
      <c r="R14" t="n">
        <v>19.13</v>
      </c>
      <c r="S14" t="n">
        <v>13.05</v>
      </c>
      <c r="T14" t="n">
        <v>2726.46</v>
      </c>
      <c r="U14" t="n">
        <v>0.68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83.88902825882748</v>
      </c>
      <c r="AB14" t="n">
        <v>114.7806693864102</v>
      </c>
      <c r="AC14" t="n">
        <v>103.8261633958821</v>
      </c>
      <c r="AD14" t="n">
        <v>83889.02825882749</v>
      </c>
      <c r="AE14" t="n">
        <v>114780.6693864102</v>
      </c>
      <c r="AF14" t="n">
        <v>3.67999781771129e-06</v>
      </c>
      <c r="AG14" t="n">
        <v>6</v>
      </c>
      <c r="AH14" t="n">
        <v>103826.1633958821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14.9334</v>
      </c>
      <c r="E15" t="n">
        <v>6.7</v>
      </c>
      <c r="F15" t="n">
        <v>4.21</v>
      </c>
      <c r="G15" t="n">
        <v>28.05</v>
      </c>
      <c r="H15" t="n">
        <v>0.51</v>
      </c>
      <c r="I15" t="n">
        <v>9</v>
      </c>
      <c r="J15" t="n">
        <v>146.26</v>
      </c>
      <c r="K15" t="n">
        <v>47.83</v>
      </c>
      <c r="L15" t="n">
        <v>4.25</v>
      </c>
      <c r="M15" t="n">
        <v>7</v>
      </c>
      <c r="N15" t="n">
        <v>24.18</v>
      </c>
      <c r="O15" t="n">
        <v>18272.81</v>
      </c>
      <c r="P15" t="n">
        <v>43.34</v>
      </c>
      <c r="Q15" t="n">
        <v>203.56</v>
      </c>
      <c r="R15" t="n">
        <v>19.35</v>
      </c>
      <c r="S15" t="n">
        <v>13.05</v>
      </c>
      <c r="T15" t="n">
        <v>2832.99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83.86434230909843</v>
      </c>
      <c r="AB15" t="n">
        <v>114.7468929809236</v>
      </c>
      <c r="AC15" t="n">
        <v>103.7956105631297</v>
      </c>
      <c r="AD15" t="n">
        <v>83864.34230909843</v>
      </c>
      <c r="AE15" t="n">
        <v>114746.8929809236</v>
      </c>
      <c r="AF15" t="n">
        <v>3.67647727817723e-06</v>
      </c>
      <c r="AG15" t="n">
        <v>6</v>
      </c>
      <c r="AH15" t="n">
        <v>103795.6105631297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15.0647</v>
      </c>
      <c r="E16" t="n">
        <v>6.64</v>
      </c>
      <c r="F16" t="n">
        <v>4.18</v>
      </c>
      <c r="G16" t="n">
        <v>31.34</v>
      </c>
      <c r="H16" t="n">
        <v>0.54</v>
      </c>
      <c r="I16" t="n">
        <v>8</v>
      </c>
      <c r="J16" t="n">
        <v>146.61</v>
      </c>
      <c r="K16" t="n">
        <v>47.83</v>
      </c>
      <c r="L16" t="n">
        <v>4.5</v>
      </c>
      <c r="M16" t="n">
        <v>6</v>
      </c>
      <c r="N16" t="n">
        <v>24.28</v>
      </c>
      <c r="O16" t="n">
        <v>18315.3</v>
      </c>
      <c r="P16" t="n">
        <v>42.85</v>
      </c>
      <c r="Q16" t="n">
        <v>203.56</v>
      </c>
      <c r="R16" t="n">
        <v>18.35</v>
      </c>
      <c r="S16" t="n">
        <v>13.05</v>
      </c>
      <c r="T16" t="n">
        <v>2342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83.44496734151286</v>
      </c>
      <c r="AB16" t="n">
        <v>114.1730856487556</v>
      </c>
      <c r="AC16" t="n">
        <v>103.2765665973999</v>
      </c>
      <c r="AD16" t="n">
        <v>83444.96734151286</v>
      </c>
      <c r="AE16" t="n">
        <v>114173.0856487556</v>
      </c>
      <c r="AF16" t="n">
        <v>3.708802232080873e-06</v>
      </c>
      <c r="AG16" t="n">
        <v>6</v>
      </c>
      <c r="AH16" t="n">
        <v>103276.5665973999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15.0596</v>
      </c>
      <c r="E17" t="n">
        <v>6.64</v>
      </c>
      <c r="F17" t="n">
        <v>4.18</v>
      </c>
      <c r="G17" t="n">
        <v>31.36</v>
      </c>
      <c r="H17" t="n">
        <v>0.57</v>
      </c>
      <c r="I17" t="n">
        <v>8</v>
      </c>
      <c r="J17" t="n">
        <v>146.95</v>
      </c>
      <c r="K17" t="n">
        <v>47.83</v>
      </c>
      <c r="L17" t="n">
        <v>4.75</v>
      </c>
      <c r="M17" t="n">
        <v>6</v>
      </c>
      <c r="N17" t="n">
        <v>24.37</v>
      </c>
      <c r="O17" t="n">
        <v>18357.82</v>
      </c>
      <c r="P17" t="n">
        <v>42.43</v>
      </c>
      <c r="Q17" t="n">
        <v>203.56</v>
      </c>
      <c r="R17" t="n">
        <v>18.45</v>
      </c>
      <c r="S17" t="n">
        <v>13.05</v>
      </c>
      <c r="T17" t="n">
        <v>2388.21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83.30064946801076</v>
      </c>
      <c r="AB17" t="n">
        <v>113.9756235673748</v>
      </c>
      <c r="AC17" t="n">
        <v>103.0979500199264</v>
      </c>
      <c r="AD17" t="n">
        <v>83300.64946801076</v>
      </c>
      <c r="AE17" t="n">
        <v>113975.6235673748</v>
      </c>
      <c r="AF17" t="n">
        <v>3.707546655044251e-06</v>
      </c>
      <c r="AG17" t="n">
        <v>6</v>
      </c>
      <c r="AH17" t="n">
        <v>103097.9500199264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15.1956</v>
      </c>
      <c r="E18" t="n">
        <v>6.58</v>
      </c>
      <c r="F18" t="n">
        <v>4.15</v>
      </c>
      <c r="G18" t="n">
        <v>35.57</v>
      </c>
      <c r="H18" t="n">
        <v>0.6</v>
      </c>
      <c r="I18" t="n">
        <v>7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41.67</v>
      </c>
      <c r="Q18" t="n">
        <v>203.56</v>
      </c>
      <c r="R18" t="n">
        <v>17.31</v>
      </c>
      <c r="S18" t="n">
        <v>13.05</v>
      </c>
      <c r="T18" t="n">
        <v>1823.69</v>
      </c>
      <c r="U18" t="n">
        <v>0.75</v>
      </c>
      <c r="V18" t="n">
        <v>0.9</v>
      </c>
      <c r="W18" t="n">
        <v>0.07000000000000001</v>
      </c>
      <c r="X18" t="n">
        <v>0.11</v>
      </c>
      <c r="Y18" t="n">
        <v>1</v>
      </c>
      <c r="Z18" t="n">
        <v>10</v>
      </c>
      <c r="AA18" t="n">
        <v>82.78630026791984</v>
      </c>
      <c r="AB18" t="n">
        <v>113.2718683003256</v>
      </c>
      <c r="AC18" t="n">
        <v>102.4613601678373</v>
      </c>
      <c r="AD18" t="n">
        <v>82786.30026791984</v>
      </c>
      <c r="AE18" t="n">
        <v>113271.8683003256</v>
      </c>
      <c r="AF18" t="n">
        <v>3.741028709354194e-06</v>
      </c>
      <c r="AG18" t="n">
        <v>6</v>
      </c>
      <c r="AH18" t="n">
        <v>102461.3601678373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15.2078</v>
      </c>
      <c r="E19" t="n">
        <v>6.58</v>
      </c>
      <c r="F19" t="n">
        <v>4.14</v>
      </c>
      <c r="G19" t="n">
        <v>35.53</v>
      </c>
      <c r="H19" t="n">
        <v>0.63</v>
      </c>
      <c r="I19" t="n">
        <v>7</v>
      </c>
      <c r="J19" t="n">
        <v>147.64</v>
      </c>
      <c r="K19" t="n">
        <v>47.83</v>
      </c>
      <c r="L19" t="n">
        <v>5.25</v>
      </c>
      <c r="M19" t="n">
        <v>5</v>
      </c>
      <c r="N19" t="n">
        <v>24.56</v>
      </c>
      <c r="O19" t="n">
        <v>18442.97</v>
      </c>
      <c r="P19" t="n">
        <v>41.46</v>
      </c>
      <c r="Q19" t="n">
        <v>203.56</v>
      </c>
      <c r="R19" t="n">
        <v>17.32</v>
      </c>
      <c r="S19" t="n">
        <v>13.05</v>
      </c>
      <c r="T19" t="n">
        <v>1829.1</v>
      </c>
      <c r="U19" t="n">
        <v>0.75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82.67854691773674</v>
      </c>
      <c r="AB19" t="n">
        <v>113.1244354128628</v>
      </c>
      <c r="AC19" t="n">
        <v>102.3279980682306</v>
      </c>
      <c r="AD19" t="n">
        <v>82678.54691773673</v>
      </c>
      <c r="AE19" t="n">
        <v>113124.4354128628</v>
      </c>
      <c r="AF19" t="n">
        <v>3.744032246579057e-06</v>
      </c>
      <c r="AG19" t="n">
        <v>6</v>
      </c>
      <c r="AH19" t="n">
        <v>102327.9980682306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15.1707</v>
      </c>
      <c r="E20" t="n">
        <v>6.59</v>
      </c>
      <c r="F20" t="n">
        <v>4.16</v>
      </c>
      <c r="G20" t="n">
        <v>35.67</v>
      </c>
      <c r="H20" t="n">
        <v>0.66</v>
      </c>
      <c r="I20" t="n">
        <v>7</v>
      </c>
      <c r="J20" t="n">
        <v>147.99</v>
      </c>
      <c r="K20" t="n">
        <v>47.83</v>
      </c>
      <c r="L20" t="n">
        <v>5.5</v>
      </c>
      <c r="M20" t="n">
        <v>5</v>
      </c>
      <c r="N20" t="n">
        <v>24.66</v>
      </c>
      <c r="O20" t="n">
        <v>18485.59</v>
      </c>
      <c r="P20" t="n">
        <v>41.33</v>
      </c>
      <c r="Q20" t="n">
        <v>203.56</v>
      </c>
      <c r="R20" t="n">
        <v>17.84</v>
      </c>
      <c r="S20" t="n">
        <v>13.05</v>
      </c>
      <c r="T20" t="n">
        <v>2087.8</v>
      </c>
      <c r="U20" t="n">
        <v>0.73</v>
      </c>
      <c r="V20" t="n">
        <v>0.9</v>
      </c>
      <c r="W20" t="n">
        <v>0.06</v>
      </c>
      <c r="X20" t="n">
        <v>0.12</v>
      </c>
      <c r="Y20" t="n">
        <v>1</v>
      </c>
      <c r="Z20" t="n">
        <v>10</v>
      </c>
      <c r="AA20" t="n">
        <v>82.71489825416943</v>
      </c>
      <c r="AB20" t="n">
        <v>113.1741729150778</v>
      </c>
      <c r="AC20" t="n">
        <v>102.3729886930412</v>
      </c>
      <c r="AD20" t="n">
        <v>82714.89825416943</v>
      </c>
      <c r="AE20" t="n">
        <v>113174.1729150778</v>
      </c>
      <c r="AF20" t="n">
        <v>3.734898539116564e-06</v>
      </c>
      <c r="AG20" t="n">
        <v>6</v>
      </c>
      <c r="AH20" t="n">
        <v>102372.9886930412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15.1522</v>
      </c>
      <c r="E21" t="n">
        <v>6.6</v>
      </c>
      <c r="F21" t="n">
        <v>4.17</v>
      </c>
      <c r="G21" t="n">
        <v>35.74</v>
      </c>
      <c r="H21" t="n">
        <v>0.6899999999999999</v>
      </c>
      <c r="I21" t="n">
        <v>7</v>
      </c>
      <c r="J21" t="n">
        <v>148.33</v>
      </c>
      <c r="K21" t="n">
        <v>47.83</v>
      </c>
      <c r="L21" t="n">
        <v>5.75</v>
      </c>
      <c r="M21" t="n">
        <v>5</v>
      </c>
      <c r="N21" t="n">
        <v>24.75</v>
      </c>
      <c r="O21" t="n">
        <v>18528.25</v>
      </c>
      <c r="P21" t="n">
        <v>40.85</v>
      </c>
      <c r="Q21" t="n">
        <v>203.56</v>
      </c>
      <c r="R21" t="n">
        <v>18.06</v>
      </c>
      <c r="S21" t="n">
        <v>13.05</v>
      </c>
      <c r="T21" t="n">
        <v>2201.77</v>
      </c>
      <c r="U21" t="n">
        <v>0.72</v>
      </c>
      <c r="V21" t="n">
        <v>0.9</v>
      </c>
      <c r="W21" t="n">
        <v>0.07000000000000001</v>
      </c>
      <c r="X21" t="n">
        <v>0.13</v>
      </c>
      <c r="Y21" t="n">
        <v>1</v>
      </c>
      <c r="Z21" t="n">
        <v>10</v>
      </c>
      <c r="AA21" t="n">
        <v>82.58402188665748</v>
      </c>
      <c r="AB21" t="n">
        <v>112.9951020951902</v>
      </c>
      <c r="AC21" t="n">
        <v>102.2110081408762</v>
      </c>
      <c r="AD21" t="n">
        <v>82584.02188665749</v>
      </c>
      <c r="AE21" t="n">
        <v>112995.1020951902</v>
      </c>
      <c r="AF21" t="n">
        <v>3.730343994964109e-06</v>
      </c>
      <c r="AG21" t="n">
        <v>6</v>
      </c>
      <c r="AH21" t="n">
        <v>102211.0081408762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15.2899</v>
      </c>
      <c r="E22" t="n">
        <v>6.54</v>
      </c>
      <c r="F22" t="n">
        <v>4.14</v>
      </c>
      <c r="G22" t="n">
        <v>41.39</v>
      </c>
      <c r="H22" t="n">
        <v>0.71</v>
      </c>
      <c r="I22" t="n">
        <v>6</v>
      </c>
      <c r="J22" t="n">
        <v>148.68</v>
      </c>
      <c r="K22" t="n">
        <v>47.83</v>
      </c>
      <c r="L22" t="n">
        <v>6</v>
      </c>
      <c r="M22" t="n">
        <v>4</v>
      </c>
      <c r="N22" t="n">
        <v>24.85</v>
      </c>
      <c r="O22" t="n">
        <v>18570.94</v>
      </c>
      <c r="P22" t="n">
        <v>40.36</v>
      </c>
      <c r="Q22" t="n">
        <v>203.57</v>
      </c>
      <c r="R22" t="n">
        <v>17.04</v>
      </c>
      <c r="S22" t="n">
        <v>13.05</v>
      </c>
      <c r="T22" t="n">
        <v>1694.93</v>
      </c>
      <c r="U22" t="n">
        <v>0.77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82.17296565671079</v>
      </c>
      <c r="AB22" t="n">
        <v>112.4326768268564</v>
      </c>
      <c r="AC22" t="n">
        <v>101.7022599507832</v>
      </c>
      <c r="AD22" t="n">
        <v>82172.96565671079</v>
      </c>
      <c r="AE22" t="n">
        <v>112432.6768268564</v>
      </c>
      <c r="AF22" t="n">
        <v>3.764244574952926e-06</v>
      </c>
      <c r="AG22" t="n">
        <v>6</v>
      </c>
      <c r="AH22" t="n">
        <v>101702.2599507832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15.2931</v>
      </c>
      <c r="E23" t="n">
        <v>6.54</v>
      </c>
      <c r="F23" t="n">
        <v>4.14</v>
      </c>
      <c r="G23" t="n">
        <v>41.37</v>
      </c>
      <c r="H23" t="n">
        <v>0.74</v>
      </c>
      <c r="I23" t="n">
        <v>6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40.26</v>
      </c>
      <c r="Q23" t="n">
        <v>203.56</v>
      </c>
      <c r="R23" t="n">
        <v>17.05</v>
      </c>
      <c r="S23" t="n">
        <v>13.05</v>
      </c>
      <c r="T23" t="n">
        <v>1701.02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82.13304184789955</v>
      </c>
      <c r="AB23" t="n">
        <v>112.3780513103268</v>
      </c>
      <c r="AC23" t="n">
        <v>101.6528478168837</v>
      </c>
      <c r="AD23" t="n">
        <v>82133.04184789954</v>
      </c>
      <c r="AE23" t="n">
        <v>112378.0513103268</v>
      </c>
      <c r="AF23" t="n">
        <v>3.765032387995513e-06</v>
      </c>
      <c r="AG23" t="n">
        <v>6</v>
      </c>
      <c r="AH23" t="n">
        <v>101652.8478168837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15.3348</v>
      </c>
      <c r="E24" t="n">
        <v>6.52</v>
      </c>
      <c r="F24" t="n">
        <v>4.12</v>
      </c>
      <c r="G24" t="n">
        <v>41.19</v>
      </c>
      <c r="H24" t="n">
        <v>0.77</v>
      </c>
      <c r="I24" t="n">
        <v>6</v>
      </c>
      <c r="J24" t="n">
        <v>149.37</v>
      </c>
      <c r="K24" t="n">
        <v>47.83</v>
      </c>
      <c r="L24" t="n">
        <v>6.5</v>
      </c>
      <c r="M24" t="n">
        <v>4</v>
      </c>
      <c r="N24" t="n">
        <v>25.04</v>
      </c>
      <c r="O24" t="n">
        <v>18656.42</v>
      </c>
      <c r="P24" t="n">
        <v>39.67</v>
      </c>
      <c r="Q24" t="n">
        <v>203.56</v>
      </c>
      <c r="R24" t="n">
        <v>16.41</v>
      </c>
      <c r="S24" t="n">
        <v>13.05</v>
      </c>
      <c r="T24" t="n">
        <v>1379.26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81.83667931092603</v>
      </c>
      <c r="AB24" t="n">
        <v>111.9725550126474</v>
      </c>
      <c r="AC24" t="n">
        <v>101.2860515167371</v>
      </c>
      <c r="AD24" t="n">
        <v>81836.67931092603</v>
      </c>
      <c r="AE24" t="n">
        <v>111972.5550126474</v>
      </c>
      <c r="AF24" t="n">
        <v>3.775298576706724e-06</v>
      </c>
      <c r="AG24" t="n">
        <v>6</v>
      </c>
      <c r="AH24" t="n">
        <v>101286.0515167371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15.2594</v>
      </c>
      <c r="E25" t="n">
        <v>6.55</v>
      </c>
      <c r="F25" t="n">
        <v>4.15</v>
      </c>
      <c r="G25" t="n">
        <v>41.52</v>
      </c>
      <c r="H25" t="n">
        <v>0.8</v>
      </c>
      <c r="I25" t="n">
        <v>6</v>
      </c>
      <c r="J25" t="n">
        <v>149.72</v>
      </c>
      <c r="K25" t="n">
        <v>47.83</v>
      </c>
      <c r="L25" t="n">
        <v>6.75</v>
      </c>
      <c r="M25" t="n">
        <v>4</v>
      </c>
      <c r="N25" t="n">
        <v>25.14</v>
      </c>
      <c r="O25" t="n">
        <v>18699.2</v>
      </c>
      <c r="P25" t="n">
        <v>39.42</v>
      </c>
      <c r="Q25" t="n">
        <v>203.56</v>
      </c>
      <c r="R25" t="n">
        <v>17.6</v>
      </c>
      <c r="S25" t="n">
        <v>13.05</v>
      </c>
      <c r="T25" t="n">
        <v>1974.21</v>
      </c>
      <c r="U25" t="n">
        <v>0.74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81.89461063945677</v>
      </c>
      <c r="AB25" t="n">
        <v>112.051819212093</v>
      </c>
      <c r="AC25" t="n">
        <v>101.3577508522356</v>
      </c>
      <c r="AD25" t="n">
        <v>81894.61063945678</v>
      </c>
      <c r="AE25" t="n">
        <v>112051.819212093</v>
      </c>
      <c r="AF25" t="n">
        <v>3.75673573189077e-06</v>
      </c>
      <c r="AG25" t="n">
        <v>6</v>
      </c>
      <c r="AH25" t="n">
        <v>101357.7508522356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15.4077</v>
      </c>
      <c r="E26" t="n">
        <v>6.49</v>
      </c>
      <c r="F26" t="n">
        <v>4.12</v>
      </c>
      <c r="G26" t="n">
        <v>49.41</v>
      </c>
      <c r="H26" t="n">
        <v>0.83</v>
      </c>
      <c r="I26" t="n">
        <v>5</v>
      </c>
      <c r="J26" t="n">
        <v>150.07</v>
      </c>
      <c r="K26" t="n">
        <v>47.83</v>
      </c>
      <c r="L26" t="n">
        <v>7</v>
      </c>
      <c r="M26" t="n">
        <v>3</v>
      </c>
      <c r="N26" t="n">
        <v>25.24</v>
      </c>
      <c r="O26" t="n">
        <v>18742.03</v>
      </c>
      <c r="P26" t="n">
        <v>38.61</v>
      </c>
      <c r="Q26" t="n">
        <v>203.56</v>
      </c>
      <c r="R26" t="n">
        <v>16.44</v>
      </c>
      <c r="S26" t="n">
        <v>13.05</v>
      </c>
      <c r="T26" t="n">
        <v>1399.21</v>
      </c>
      <c r="U26" t="n">
        <v>0.79</v>
      </c>
      <c r="V26" t="n">
        <v>0.91</v>
      </c>
      <c r="W26" t="n">
        <v>0.06</v>
      </c>
      <c r="X26" t="n">
        <v>0.08</v>
      </c>
      <c r="Y26" t="n">
        <v>1</v>
      </c>
      <c r="Z26" t="n">
        <v>10</v>
      </c>
      <c r="AA26" t="n">
        <v>81.365759470806</v>
      </c>
      <c r="AB26" t="n">
        <v>111.3282217118784</v>
      </c>
      <c r="AC26" t="n">
        <v>100.7032124818658</v>
      </c>
      <c r="AD26" t="n">
        <v>81365.75947080599</v>
      </c>
      <c r="AE26" t="n">
        <v>111328.2217118784</v>
      </c>
      <c r="AF26" t="n">
        <v>3.793245942583156e-06</v>
      </c>
      <c r="AG26" t="n">
        <v>6</v>
      </c>
      <c r="AH26" t="n">
        <v>100703.2124818658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15.3965</v>
      </c>
      <c r="E27" t="n">
        <v>6.5</v>
      </c>
      <c r="F27" t="n">
        <v>4.12</v>
      </c>
      <c r="G27" t="n">
        <v>49.47</v>
      </c>
      <c r="H27" t="n">
        <v>0.85</v>
      </c>
      <c r="I27" t="n">
        <v>5</v>
      </c>
      <c r="J27" t="n">
        <v>150.41</v>
      </c>
      <c r="K27" t="n">
        <v>47.83</v>
      </c>
      <c r="L27" t="n">
        <v>7.25</v>
      </c>
      <c r="M27" t="n">
        <v>3</v>
      </c>
      <c r="N27" t="n">
        <v>25.33</v>
      </c>
      <c r="O27" t="n">
        <v>18784.88</v>
      </c>
      <c r="P27" t="n">
        <v>38.73</v>
      </c>
      <c r="Q27" t="n">
        <v>203.56</v>
      </c>
      <c r="R27" t="n">
        <v>16.56</v>
      </c>
      <c r="S27" t="n">
        <v>13.05</v>
      </c>
      <c r="T27" t="n">
        <v>1461.51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81.42267270577344</v>
      </c>
      <c r="AB27" t="n">
        <v>111.4060929107956</v>
      </c>
      <c r="AC27" t="n">
        <v>100.7736517628513</v>
      </c>
      <c r="AD27" t="n">
        <v>81422.67270577344</v>
      </c>
      <c r="AE27" t="n">
        <v>111406.0929107956</v>
      </c>
      <c r="AF27" t="n">
        <v>3.790488596934102e-06</v>
      </c>
      <c r="AG27" t="n">
        <v>6</v>
      </c>
      <c r="AH27" t="n">
        <v>100773.6517628513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15.4083</v>
      </c>
      <c r="E28" t="n">
        <v>6.49</v>
      </c>
      <c r="F28" t="n">
        <v>4.12</v>
      </c>
      <c r="G28" t="n">
        <v>49.41</v>
      </c>
      <c r="H28" t="n">
        <v>0.88</v>
      </c>
      <c r="I28" t="n">
        <v>5</v>
      </c>
      <c r="J28" t="n">
        <v>150.76</v>
      </c>
      <c r="K28" t="n">
        <v>47.83</v>
      </c>
      <c r="L28" t="n">
        <v>7.5</v>
      </c>
      <c r="M28" t="n">
        <v>3</v>
      </c>
      <c r="N28" t="n">
        <v>25.43</v>
      </c>
      <c r="O28" t="n">
        <v>18827.77</v>
      </c>
      <c r="P28" t="n">
        <v>38.54</v>
      </c>
      <c r="Q28" t="n">
        <v>203.6</v>
      </c>
      <c r="R28" t="n">
        <v>16.36</v>
      </c>
      <c r="S28" t="n">
        <v>13.05</v>
      </c>
      <c r="T28" t="n">
        <v>1359.26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81.34026049765873</v>
      </c>
      <c r="AB28" t="n">
        <v>111.2933328918831</v>
      </c>
      <c r="AC28" t="n">
        <v>100.6716534018841</v>
      </c>
      <c r="AD28" t="n">
        <v>81340.26049765873</v>
      </c>
      <c r="AE28" t="n">
        <v>111293.3328918831</v>
      </c>
      <c r="AF28" t="n">
        <v>3.793393657528641e-06</v>
      </c>
      <c r="AG28" t="n">
        <v>6</v>
      </c>
      <c r="AH28" t="n">
        <v>100671.6534018841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15.44</v>
      </c>
      <c r="E29" t="n">
        <v>6.48</v>
      </c>
      <c r="F29" t="n">
        <v>4.1</v>
      </c>
      <c r="G29" t="n">
        <v>49.25</v>
      </c>
      <c r="H29" t="n">
        <v>0.91</v>
      </c>
      <c r="I29" t="n">
        <v>5</v>
      </c>
      <c r="J29" t="n">
        <v>151.11</v>
      </c>
      <c r="K29" t="n">
        <v>47.83</v>
      </c>
      <c r="L29" t="n">
        <v>7.75</v>
      </c>
      <c r="M29" t="n">
        <v>3</v>
      </c>
      <c r="N29" t="n">
        <v>25.53</v>
      </c>
      <c r="O29" t="n">
        <v>18870.7</v>
      </c>
      <c r="P29" t="n">
        <v>38.12</v>
      </c>
      <c r="Q29" t="n">
        <v>203.56</v>
      </c>
      <c r="R29" t="n">
        <v>15.94</v>
      </c>
      <c r="S29" t="n">
        <v>13.05</v>
      </c>
      <c r="T29" t="n">
        <v>1151.94</v>
      </c>
      <c r="U29" t="n">
        <v>0.82</v>
      </c>
      <c r="V29" t="n">
        <v>0.91</v>
      </c>
      <c r="W29" t="n">
        <v>0.06</v>
      </c>
      <c r="X29" t="n">
        <v>0.06</v>
      </c>
      <c r="Y29" t="n">
        <v>1</v>
      </c>
      <c r="Z29" t="n">
        <v>10</v>
      </c>
      <c r="AA29" t="n">
        <v>81.12086858409666</v>
      </c>
      <c r="AB29" t="n">
        <v>110.9931511968595</v>
      </c>
      <c r="AC29" t="n">
        <v>100.4001206265257</v>
      </c>
      <c r="AD29" t="n">
        <v>81120.86858409665</v>
      </c>
      <c r="AE29" t="n">
        <v>110993.1511968595</v>
      </c>
      <c r="AF29" t="n">
        <v>3.801197930481768e-06</v>
      </c>
      <c r="AG29" t="n">
        <v>6</v>
      </c>
      <c r="AH29" t="n">
        <v>100400.1206265257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15.3741</v>
      </c>
      <c r="E30" t="n">
        <v>6.5</v>
      </c>
      <c r="F30" t="n">
        <v>4.13</v>
      </c>
      <c r="G30" t="n">
        <v>49.58</v>
      </c>
      <c r="H30" t="n">
        <v>0.9399999999999999</v>
      </c>
      <c r="I30" t="n">
        <v>5</v>
      </c>
      <c r="J30" t="n">
        <v>151.46</v>
      </c>
      <c r="K30" t="n">
        <v>47.83</v>
      </c>
      <c r="L30" t="n">
        <v>8</v>
      </c>
      <c r="M30" t="n">
        <v>3</v>
      </c>
      <c r="N30" t="n">
        <v>25.63</v>
      </c>
      <c r="O30" t="n">
        <v>18913.66</v>
      </c>
      <c r="P30" t="n">
        <v>37.86</v>
      </c>
      <c r="Q30" t="n">
        <v>203.56</v>
      </c>
      <c r="R30" t="n">
        <v>16.97</v>
      </c>
      <c r="S30" t="n">
        <v>13.05</v>
      </c>
      <c r="T30" t="n">
        <v>1666.26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81.15915281099699</v>
      </c>
      <c r="AB30" t="n">
        <v>111.0455333650853</v>
      </c>
      <c r="AC30" t="n">
        <v>100.447503514135</v>
      </c>
      <c r="AD30" t="n">
        <v>81159.15281099698</v>
      </c>
      <c r="AE30" t="n">
        <v>111045.5333650853</v>
      </c>
      <c r="AF30" t="n">
        <v>3.784973905635994e-06</v>
      </c>
      <c r="AG30" t="n">
        <v>6</v>
      </c>
      <c r="AH30" t="n">
        <v>100447.503514135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15.3945</v>
      </c>
      <c r="E31" t="n">
        <v>6.5</v>
      </c>
      <c r="F31" t="n">
        <v>4.12</v>
      </c>
      <c r="G31" t="n">
        <v>49.48</v>
      </c>
      <c r="H31" t="n">
        <v>0.96</v>
      </c>
      <c r="I31" t="n">
        <v>5</v>
      </c>
      <c r="J31" t="n">
        <v>151.81</v>
      </c>
      <c r="K31" t="n">
        <v>47.83</v>
      </c>
      <c r="L31" t="n">
        <v>8.25</v>
      </c>
      <c r="M31" t="n">
        <v>3</v>
      </c>
      <c r="N31" t="n">
        <v>25.73</v>
      </c>
      <c r="O31" t="n">
        <v>18956.65</v>
      </c>
      <c r="P31" t="n">
        <v>37.11</v>
      </c>
      <c r="Q31" t="n">
        <v>203.56</v>
      </c>
      <c r="R31" t="n">
        <v>16.64</v>
      </c>
      <c r="S31" t="n">
        <v>13.05</v>
      </c>
      <c r="T31" t="n">
        <v>1499.36</v>
      </c>
      <c r="U31" t="n">
        <v>0.78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80.85259919741154</v>
      </c>
      <c r="AB31" t="n">
        <v>110.626093186787</v>
      </c>
      <c r="AC31" t="n">
        <v>100.0680941177653</v>
      </c>
      <c r="AD31" t="n">
        <v>80852.59919741153</v>
      </c>
      <c r="AE31" t="n">
        <v>110626.093186787</v>
      </c>
      <c r="AF31" t="n">
        <v>3.789996213782485e-06</v>
      </c>
      <c r="AG31" t="n">
        <v>6</v>
      </c>
      <c r="AH31" t="n">
        <v>100068.0941177653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15.3787</v>
      </c>
      <c r="E32" t="n">
        <v>6.5</v>
      </c>
      <c r="F32" t="n">
        <v>4.13</v>
      </c>
      <c r="G32" t="n">
        <v>49.56</v>
      </c>
      <c r="H32" t="n">
        <v>0.99</v>
      </c>
      <c r="I32" t="n">
        <v>5</v>
      </c>
      <c r="J32" t="n">
        <v>152.15</v>
      </c>
      <c r="K32" t="n">
        <v>47.83</v>
      </c>
      <c r="L32" t="n">
        <v>8.5</v>
      </c>
      <c r="M32" t="n">
        <v>1</v>
      </c>
      <c r="N32" t="n">
        <v>25.83</v>
      </c>
      <c r="O32" t="n">
        <v>18999.67</v>
      </c>
      <c r="P32" t="n">
        <v>36.82</v>
      </c>
      <c r="Q32" t="n">
        <v>203.62</v>
      </c>
      <c r="R32" t="n">
        <v>16.69</v>
      </c>
      <c r="S32" t="n">
        <v>13.05</v>
      </c>
      <c r="T32" t="n">
        <v>1527.19</v>
      </c>
      <c r="U32" t="n">
        <v>0.78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80.78523498294196</v>
      </c>
      <c r="AB32" t="n">
        <v>110.5339224966504</v>
      </c>
      <c r="AC32" t="n">
        <v>99.98472006893294</v>
      </c>
      <c r="AD32" t="n">
        <v>80785.23498294195</v>
      </c>
      <c r="AE32" t="n">
        <v>110533.9224966504</v>
      </c>
      <c r="AF32" t="n">
        <v>3.786106386884712e-06</v>
      </c>
      <c r="AG32" t="n">
        <v>6</v>
      </c>
      <c r="AH32" t="n">
        <v>99984.72006893295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15.3899</v>
      </c>
      <c r="E33" t="n">
        <v>6.5</v>
      </c>
      <c r="F33" t="n">
        <v>4.12</v>
      </c>
      <c r="G33" t="n">
        <v>49.5</v>
      </c>
      <c r="H33" t="n">
        <v>1.02</v>
      </c>
      <c r="I33" t="n">
        <v>5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36.54</v>
      </c>
      <c r="Q33" t="n">
        <v>203.62</v>
      </c>
      <c r="R33" t="n">
        <v>16.55</v>
      </c>
      <c r="S33" t="n">
        <v>13.05</v>
      </c>
      <c r="T33" t="n">
        <v>1454.46</v>
      </c>
      <c r="U33" t="n">
        <v>0.79</v>
      </c>
      <c r="V33" t="n">
        <v>0.91</v>
      </c>
      <c r="W33" t="n">
        <v>0.07000000000000001</v>
      </c>
      <c r="X33" t="n">
        <v>0.08</v>
      </c>
      <c r="Y33" t="n">
        <v>1</v>
      </c>
      <c r="Z33" t="n">
        <v>10</v>
      </c>
      <c r="AA33" t="n">
        <v>80.65684787107961</v>
      </c>
      <c r="AB33" t="n">
        <v>110.3582575861608</v>
      </c>
      <c r="AC33" t="n">
        <v>99.82582037095317</v>
      </c>
      <c r="AD33" t="n">
        <v>80656.8478710796</v>
      </c>
      <c r="AE33" t="n">
        <v>110358.2575861608</v>
      </c>
      <c r="AF33" t="n">
        <v>3.788863732533767e-06</v>
      </c>
      <c r="AG33" t="n">
        <v>6</v>
      </c>
      <c r="AH33" t="n">
        <v>99825.82037095317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15.5213</v>
      </c>
      <c r="E34" t="n">
        <v>6.44</v>
      </c>
      <c r="F34" t="n">
        <v>4.1</v>
      </c>
      <c r="G34" t="n">
        <v>61.48</v>
      </c>
      <c r="H34" t="n">
        <v>1.04</v>
      </c>
      <c r="I34" t="n">
        <v>4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36.19</v>
      </c>
      <c r="Q34" t="n">
        <v>203.62</v>
      </c>
      <c r="R34" t="n">
        <v>15.72</v>
      </c>
      <c r="S34" t="n">
        <v>13.05</v>
      </c>
      <c r="T34" t="n">
        <v>1046.57</v>
      </c>
      <c r="U34" t="n">
        <v>0.83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80.34107062361373</v>
      </c>
      <c r="AB34" t="n">
        <v>109.9261972250692</v>
      </c>
      <c r="AC34" t="n">
        <v>99.43499524432353</v>
      </c>
      <c r="AD34" t="n">
        <v>80341.07062361373</v>
      </c>
      <c r="AE34" t="n">
        <v>109926.1972250692</v>
      </c>
      <c r="AF34" t="n">
        <v>3.821213305594992e-06</v>
      </c>
      <c r="AG34" t="n">
        <v>6</v>
      </c>
      <c r="AH34" t="n">
        <v>99434.99524432354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10.9416</v>
      </c>
      <c r="E2" t="n">
        <v>9.140000000000001</v>
      </c>
      <c r="F2" t="n">
        <v>5.01</v>
      </c>
      <c r="G2" t="n">
        <v>6.27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64.93000000000001</v>
      </c>
      <c r="Q2" t="n">
        <v>203.56</v>
      </c>
      <c r="R2" t="n">
        <v>44.48</v>
      </c>
      <c r="S2" t="n">
        <v>13.05</v>
      </c>
      <c r="T2" t="n">
        <v>15204.29</v>
      </c>
      <c r="U2" t="n">
        <v>0.29</v>
      </c>
      <c r="V2" t="n">
        <v>0.75</v>
      </c>
      <c r="W2" t="n">
        <v>0.13</v>
      </c>
      <c r="X2" t="n">
        <v>0.97</v>
      </c>
      <c r="Y2" t="n">
        <v>1</v>
      </c>
      <c r="Z2" t="n">
        <v>10</v>
      </c>
      <c r="AA2" t="n">
        <v>128.4286227992164</v>
      </c>
      <c r="AB2" t="n">
        <v>175.7217075847718</v>
      </c>
      <c r="AC2" t="n">
        <v>158.9510744398958</v>
      </c>
      <c r="AD2" t="n">
        <v>128428.6227992164</v>
      </c>
      <c r="AE2" t="n">
        <v>175721.7075847718</v>
      </c>
      <c r="AF2" t="n">
        <v>2.595763702123379e-06</v>
      </c>
      <c r="AG2" t="n">
        <v>8</v>
      </c>
      <c r="AH2" t="n">
        <v>158951.0744398958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11.7279</v>
      </c>
      <c r="E3" t="n">
        <v>8.529999999999999</v>
      </c>
      <c r="F3" t="n">
        <v>4.79</v>
      </c>
      <c r="G3" t="n">
        <v>7.77</v>
      </c>
      <c r="H3" t="n">
        <v>0.13</v>
      </c>
      <c r="I3" t="n">
        <v>37</v>
      </c>
      <c r="J3" t="n">
        <v>177.1</v>
      </c>
      <c r="K3" t="n">
        <v>52.44</v>
      </c>
      <c r="L3" t="n">
        <v>1.25</v>
      </c>
      <c r="M3" t="n">
        <v>35</v>
      </c>
      <c r="N3" t="n">
        <v>33.41</v>
      </c>
      <c r="O3" t="n">
        <v>22076.81</v>
      </c>
      <c r="P3" t="n">
        <v>61.78</v>
      </c>
      <c r="Q3" t="n">
        <v>203.69</v>
      </c>
      <c r="R3" t="n">
        <v>37.5</v>
      </c>
      <c r="S3" t="n">
        <v>13.05</v>
      </c>
      <c r="T3" t="n">
        <v>11772.06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123.5134327709853</v>
      </c>
      <c r="AB3" t="n">
        <v>168.9965277452692</v>
      </c>
      <c r="AC3" t="n">
        <v>152.867736325424</v>
      </c>
      <c r="AD3" t="n">
        <v>123513.4327709853</v>
      </c>
      <c r="AE3" t="n">
        <v>168996.5277452692</v>
      </c>
      <c r="AF3" t="n">
        <v>2.78230397036382e-06</v>
      </c>
      <c r="AG3" t="n">
        <v>8</v>
      </c>
      <c r="AH3" t="n">
        <v>152867.736325424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12.3254</v>
      </c>
      <c r="E4" t="n">
        <v>8.109999999999999</v>
      </c>
      <c r="F4" t="n">
        <v>4.63</v>
      </c>
      <c r="G4" t="n">
        <v>9.25</v>
      </c>
      <c r="H4" t="n">
        <v>0.15</v>
      </c>
      <c r="I4" t="n">
        <v>30</v>
      </c>
      <c r="J4" t="n">
        <v>177.47</v>
      </c>
      <c r="K4" t="n">
        <v>52.44</v>
      </c>
      <c r="L4" t="n">
        <v>1.5</v>
      </c>
      <c r="M4" t="n">
        <v>28</v>
      </c>
      <c r="N4" t="n">
        <v>33.53</v>
      </c>
      <c r="O4" t="n">
        <v>22122.46</v>
      </c>
      <c r="P4" t="n">
        <v>59.45</v>
      </c>
      <c r="Q4" t="n">
        <v>203.56</v>
      </c>
      <c r="R4" t="n">
        <v>32.38</v>
      </c>
      <c r="S4" t="n">
        <v>13.05</v>
      </c>
      <c r="T4" t="n">
        <v>9243.559999999999</v>
      </c>
      <c r="U4" t="n">
        <v>0.4</v>
      </c>
      <c r="V4" t="n">
        <v>0.8100000000000001</v>
      </c>
      <c r="W4" t="n">
        <v>0.1</v>
      </c>
      <c r="X4" t="n">
        <v>0.59</v>
      </c>
      <c r="Y4" t="n">
        <v>1</v>
      </c>
      <c r="Z4" t="n">
        <v>10</v>
      </c>
      <c r="AA4" t="n">
        <v>120.2410418466131</v>
      </c>
      <c r="AB4" t="n">
        <v>164.5190981148469</v>
      </c>
      <c r="AC4" t="n">
        <v>148.8176262948159</v>
      </c>
      <c r="AD4" t="n">
        <v>120241.0418466131</v>
      </c>
      <c r="AE4" t="n">
        <v>164519.0981148469</v>
      </c>
      <c r="AF4" t="n">
        <v>2.924053697279328e-06</v>
      </c>
      <c r="AG4" t="n">
        <v>8</v>
      </c>
      <c r="AH4" t="n">
        <v>148817.6262948159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12.7655</v>
      </c>
      <c r="E5" t="n">
        <v>7.83</v>
      </c>
      <c r="F5" t="n">
        <v>4.52</v>
      </c>
      <c r="G5" t="n">
        <v>10.86</v>
      </c>
      <c r="H5" t="n">
        <v>0.17</v>
      </c>
      <c r="I5" t="n">
        <v>25</v>
      </c>
      <c r="J5" t="n">
        <v>177.84</v>
      </c>
      <c r="K5" t="n">
        <v>52.44</v>
      </c>
      <c r="L5" t="n">
        <v>1.75</v>
      </c>
      <c r="M5" t="n">
        <v>23</v>
      </c>
      <c r="N5" t="n">
        <v>33.65</v>
      </c>
      <c r="O5" t="n">
        <v>22168.15</v>
      </c>
      <c r="P5" t="n">
        <v>57.9</v>
      </c>
      <c r="Q5" t="n">
        <v>203.57</v>
      </c>
      <c r="R5" t="n">
        <v>29.19</v>
      </c>
      <c r="S5" t="n">
        <v>13.05</v>
      </c>
      <c r="T5" t="n">
        <v>7674.54</v>
      </c>
      <c r="U5" t="n">
        <v>0.45</v>
      </c>
      <c r="V5" t="n">
        <v>0.83</v>
      </c>
      <c r="W5" t="n">
        <v>0.09</v>
      </c>
      <c r="X5" t="n">
        <v>0.48</v>
      </c>
      <c r="Y5" t="n">
        <v>1</v>
      </c>
      <c r="Z5" t="n">
        <v>10</v>
      </c>
      <c r="AA5" t="n">
        <v>107.7704230961461</v>
      </c>
      <c r="AB5" t="n">
        <v>147.456247375596</v>
      </c>
      <c r="AC5" t="n">
        <v>133.3832300822521</v>
      </c>
      <c r="AD5" t="n">
        <v>107770.4230961461</v>
      </c>
      <c r="AE5" t="n">
        <v>147456.2473755959</v>
      </c>
      <c r="AF5" t="n">
        <v>3.028462157221612e-06</v>
      </c>
      <c r="AG5" t="n">
        <v>7</v>
      </c>
      <c r="AH5" t="n">
        <v>133383.2300822521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13.0591</v>
      </c>
      <c r="E6" t="n">
        <v>7.66</v>
      </c>
      <c r="F6" t="n">
        <v>4.45</v>
      </c>
      <c r="G6" t="n">
        <v>12.15</v>
      </c>
      <c r="H6" t="n">
        <v>0.2</v>
      </c>
      <c r="I6" t="n">
        <v>22</v>
      </c>
      <c r="J6" t="n">
        <v>178.21</v>
      </c>
      <c r="K6" t="n">
        <v>52.44</v>
      </c>
      <c r="L6" t="n">
        <v>2</v>
      </c>
      <c r="M6" t="n">
        <v>20</v>
      </c>
      <c r="N6" t="n">
        <v>33.77</v>
      </c>
      <c r="O6" t="n">
        <v>22213.89</v>
      </c>
      <c r="P6" t="n">
        <v>56.8</v>
      </c>
      <c r="Q6" t="n">
        <v>203.6</v>
      </c>
      <c r="R6" t="n">
        <v>26.86</v>
      </c>
      <c r="S6" t="n">
        <v>13.05</v>
      </c>
      <c r="T6" t="n">
        <v>6525.28</v>
      </c>
      <c r="U6" t="n">
        <v>0.49</v>
      </c>
      <c r="V6" t="n">
        <v>0.84</v>
      </c>
      <c r="W6" t="n">
        <v>0.09</v>
      </c>
      <c r="X6" t="n">
        <v>0.41</v>
      </c>
      <c r="Y6" t="n">
        <v>1</v>
      </c>
      <c r="Z6" t="n">
        <v>10</v>
      </c>
      <c r="AA6" t="n">
        <v>106.4100933440181</v>
      </c>
      <c r="AB6" t="n">
        <v>145.5949841952222</v>
      </c>
      <c r="AC6" t="n">
        <v>131.6996032475134</v>
      </c>
      <c r="AD6" t="n">
        <v>106410.0933440181</v>
      </c>
      <c r="AE6" t="n">
        <v>145594.9841952222</v>
      </c>
      <c r="AF6" t="n">
        <v>3.098115244790471e-06</v>
      </c>
      <c r="AG6" t="n">
        <v>7</v>
      </c>
      <c r="AH6" t="n">
        <v>131699.6032475134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13.4756</v>
      </c>
      <c r="E7" t="n">
        <v>7.42</v>
      </c>
      <c r="F7" t="n">
        <v>4.32</v>
      </c>
      <c r="G7" t="n">
        <v>13.66</v>
      </c>
      <c r="H7" t="n">
        <v>0.22</v>
      </c>
      <c r="I7" t="n">
        <v>19</v>
      </c>
      <c r="J7" t="n">
        <v>178.59</v>
      </c>
      <c r="K7" t="n">
        <v>52.44</v>
      </c>
      <c r="L7" t="n">
        <v>2.25</v>
      </c>
      <c r="M7" t="n">
        <v>17</v>
      </c>
      <c r="N7" t="n">
        <v>33.89</v>
      </c>
      <c r="O7" t="n">
        <v>22259.66</v>
      </c>
      <c r="P7" t="n">
        <v>54.9</v>
      </c>
      <c r="Q7" t="n">
        <v>203.59</v>
      </c>
      <c r="R7" t="n">
        <v>22.6</v>
      </c>
      <c r="S7" t="n">
        <v>13.05</v>
      </c>
      <c r="T7" t="n">
        <v>4409.63</v>
      </c>
      <c r="U7" t="n">
        <v>0.58</v>
      </c>
      <c r="V7" t="n">
        <v>0.86</v>
      </c>
      <c r="W7" t="n">
        <v>0.08</v>
      </c>
      <c r="X7" t="n">
        <v>0.28</v>
      </c>
      <c r="Y7" t="n">
        <v>1</v>
      </c>
      <c r="Z7" t="n">
        <v>10</v>
      </c>
      <c r="AA7" t="n">
        <v>104.3855586380152</v>
      </c>
      <c r="AB7" t="n">
        <v>142.8249264943029</v>
      </c>
      <c r="AC7" t="n">
        <v>129.1939159657685</v>
      </c>
      <c r="AD7" t="n">
        <v>104385.5586380152</v>
      </c>
      <c r="AE7" t="n">
        <v>142824.9264943029</v>
      </c>
      <c r="AF7" t="n">
        <v>3.196924887067139e-06</v>
      </c>
      <c r="AG7" t="n">
        <v>7</v>
      </c>
      <c r="AH7" t="n">
        <v>129193.9159657685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13.5237</v>
      </c>
      <c r="E8" t="n">
        <v>7.39</v>
      </c>
      <c r="F8" t="n">
        <v>4.37</v>
      </c>
      <c r="G8" t="n">
        <v>15.42</v>
      </c>
      <c r="H8" t="n">
        <v>0.25</v>
      </c>
      <c r="I8" t="n">
        <v>17</v>
      </c>
      <c r="J8" t="n">
        <v>178.96</v>
      </c>
      <c r="K8" t="n">
        <v>52.44</v>
      </c>
      <c r="L8" t="n">
        <v>2.5</v>
      </c>
      <c r="M8" t="n">
        <v>15</v>
      </c>
      <c r="N8" t="n">
        <v>34.02</v>
      </c>
      <c r="O8" t="n">
        <v>22305.48</v>
      </c>
      <c r="P8" t="n">
        <v>55.22</v>
      </c>
      <c r="Q8" t="n">
        <v>203.6</v>
      </c>
      <c r="R8" t="n">
        <v>24.35</v>
      </c>
      <c r="S8" t="n">
        <v>13.05</v>
      </c>
      <c r="T8" t="n">
        <v>5297.14</v>
      </c>
      <c r="U8" t="n">
        <v>0.54</v>
      </c>
      <c r="V8" t="n">
        <v>0.86</v>
      </c>
      <c r="W8" t="n">
        <v>0.08</v>
      </c>
      <c r="X8" t="n">
        <v>0.33</v>
      </c>
      <c r="Y8" t="n">
        <v>1</v>
      </c>
      <c r="Z8" t="n">
        <v>10</v>
      </c>
      <c r="AA8" t="n">
        <v>104.5020825978116</v>
      </c>
      <c r="AB8" t="n">
        <v>142.9843597167705</v>
      </c>
      <c r="AC8" t="n">
        <v>129.3381331052498</v>
      </c>
      <c r="AD8" t="n">
        <v>104502.0825978116</v>
      </c>
      <c r="AE8" t="n">
        <v>142984.3597167705</v>
      </c>
      <c r="AF8" t="n">
        <v>3.208336036631383e-06</v>
      </c>
      <c r="AG8" t="n">
        <v>7</v>
      </c>
      <c r="AH8" t="n">
        <v>129338.1331052498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13.607</v>
      </c>
      <c r="E9" t="n">
        <v>7.35</v>
      </c>
      <c r="F9" t="n">
        <v>4.36</v>
      </c>
      <c r="G9" t="n">
        <v>16.35</v>
      </c>
      <c r="H9" t="n">
        <v>0.27</v>
      </c>
      <c r="I9" t="n">
        <v>16</v>
      </c>
      <c r="J9" t="n">
        <v>179.33</v>
      </c>
      <c r="K9" t="n">
        <v>52.44</v>
      </c>
      <c r="L9" t="n">
        <v>2.75</v>
      </c>
      <c r="M9" t="n">
        <v>14</v>
      </c>
      <c r="N9" t="n">
        <v>34.14</v>
      </c>
      <c r="O9" t="n">
        <v>22351.34</v>
      </c>
      <c r="P9" t="n">
        <v>54.92</v>
      </c>
      <c r="Q9" t="n">
        <v>203.62</v>
      </c>
      <c r="R9" t="n">
        <v>24.03</v>
      </c>
      <c r="S9" t="n">
        <v>13.05</v>
      </c>
      <c r="T9" t="n">
        <v>5141.6</v>
      </c>
      <c r="U9" t="n">
        <v>0.54</v>
      </c>
      <c r="V9" t="n">
        <v>0.86</v>
      </c>
      <c r="W9" t="n">
        <v>0.08</v>
      </c>
      <c r="X9" t="n">
        <v>0.32</v>
      </c>
      <c r="Y9" t="n">
        <v>1</v>
      </c>
      <c r="Z9" t="n">
        <v>10</v>
      </c>
      <c r="AA9" t="n">
        <v>104.1753928889834</v>
      </c>
      <c r="AB9" t="n">
        <v>142.5373684446191</v>
      </c>
      <c r="AC9" t="n">
        <v>128.9338020527562</v>
      </c>
      <c r="AD9" t="n">
        <v>104175.3928889834</v>
      </c>
      <c r="AE9" t="n">
        <v>142537.3684446191</v>
      </c>
      <c r="AF9" t="n">
        <v>3.228097965086716e-06</v>
      </c>
      <c r="AG9" t="n">
        <v>7</v>
      </c>
      <c r="AH9" t="n">
        <v>128933.8020527562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13.8541</v>
      </c>
      <c r="E10" t="n">
        <v>7.22</v>
      </c>
      <c r="F10" t="n">
        <v>4.3</v>
      </c>
      <c r="G10" t="n">
        <v>18.43</v>
      </c>
      <c r="H10" t="n">
        <v>0.3</v>
      </c>
      <c r="I10" t="n">
        <v>14</v>
      </c>
      <c r="J10" t="n">
        <v>179.7</v>
      </c>
      <c r="K10" t="n">
        <v>52.44</v>
      </c>
      <c r="L10" t="n">
        <v>3</v>
      </c>
      <c r="M10" t="n">
        <v>12</v>
      </c>
      <c r="N10" t="n">
        <v>34.26</v>
      </c>
      <c r="O10" t="n">
        <v>22397.24</v>
      </c>
      <c r="P10" t="n">
        <v>53.92</v>
      </c>
      <c r="Q10" t="n">
        <v>203.56</v>
      </c>
      <c r="R10" t="n">
        <v>22.12</v>
      </c>
      <c r="S10" t="n">
        <v>13.05</v>
      </c>
      <c r="T10" t="n">
        <v>4192.77</v>
      </c>
      <c r="U10" t="n">
        <v>0.59</v>
      </c>
      <c r="V10" t="n">
        <v>0.87</v>
      </c>
      <c r="W10" t="n">
        <v>0.08</v>
      </c>
      <c r="X10" t="n">
        <v>0.26</v>
      </c>
      <c r="Y10" t="n">
        <v>1</v>
      </c>
      <c r="Z10" t="n">
        <v>10</v>
      </c>
      <c r="AA10" t="n">
        <v>103.1291329496455</v>
      </c>
      <c r="AB10" t="n">
        <v>141.1058294378869</v>
      </c>
      <c r="AC10" t="n">
        <v>127.6388871196484</v>
      </c>
      <c r="AD10" t="n">
        <v>103129.1329496455</v>
      </c>
      <c r="AE10" t="n">
        <v>141105.8294378869</v>
      </c>
      <c r="AF10" t="n">
        <v>3.286719483950017e-06</v>
      </c>
      <c r="AG10" t="n">
        <v>7</v>
      </c>
      <c r="AH10" t="n">
        <v>127638.8871196484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13.9551</v>
      </c>
      <c r="E11" t="n">
        <v>7.17</v>
      </c>
      <c r="F11" t="n">
        <v>4.28</v>
      </c>
      <c r="G11" t="n">
        <v>19.77</v>
      </c>
      <c r="H11" t="n">
        <v>0.32</v>
      </c>
      <c r="I11" t="n">
        <v>13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53.57</v>
      </c>
      <c r="Q11" t="n">
        <v>203.57</v>
      </c>
      <c r="R11" t="n">
        <v>21.58</v>
      </c>
      <c r="S11" t="n">
        <v>13.05</v>
      </c>
      <c r="T11" t="n">
        <v>3930.97</v>
      </c>
      <c r="U11" t="n">
        <v>0.6</v>
      </c>
      <c r="V11" t="n">
        <v>0.87</v>
      </c>
      <c r="W11" t="n">
        <v>0.07000000000000001</v>
      </c>
      <c r="X11" t="n">
        <v>0.24</v>
      </c>
      <c r="Y11" t="n">
        <v>1</v>
      </c>
      <c r="Z11" t="n">
        <v>10</v>
      </c>
      <c r="AA11" t="n">
        <v>102.7435034504336</v>
      </c>
      <c r="AB11" t="n">
        <v>140.5781941442926</v>
      </c>
      <c r="AC11" t="n">
        <v>127.1616085979338</v>
      </c>
      <c r="AD11" t="n">
        <v>102743.5034504335</v>
      </c>
      <c r="AE11" t="n">
        <v>140578.1941442926</v>
      </c>
      <c r="AF11" t="n">
        <v>3.310680525654563e-06</v>
      </c>
      <c r="AG11" t="n">
        <v>7</v>
      </c>
      <c r="AH11" t="n">
        <v>127161.6085979338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14.074</v>
      </c>
      <c r="E12" t="n">
        <v>7.11</v>
      </c>
      <c r="F12" t="n">
        <v>4.26</v>
      </c>
      <c r="G12" t="n">
        <v>21.29</v>
      </c>
      <c r="H12" t="n">
        <v>0.34</v>
      </c>
      <c r="I12" t="n">
        <v>12</v>
      </c>
      <c r="J12" t="n">
        <v>180.45</v>
      </c>
      <c r="K12" t="n">
        <v>52.44</v>
      </c>
      <c r="L12" t="n">
        <v>3.5</v>
      </c>
      <c r="M12" t="n">
        <v>10</v>
      </c>
      <c r="N12" t="n">
        <v>34.51</v>
      </c>
      <c r="O12" t="n">
        <v>22489.16</v>
      </c>
      <c r="P12" t="n">
        <v>53</v>
      </c>
      <c r="Q12" t="n">
        <v>203.6</v>
      </c>
      <c r="R12" t="n">
        <v>20.78</v>
      </c>
      <c r="S12" t="n">
        <v>13.05</v>
      </c>
      <c r="T12" t="n">
        <v>3537.44</v>
      </c>
      <c r="U12" t="n">
        <v>0.63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102.2421016437636</v>
      </c>
      <c r="AB12" t="n">
        <v>139.8921540721205</v>
      </c>
      <c r="AC12" t="n">
        <v>126.5410432273863</v>
      </c>
      <c r="AD12" t="n">
        <v>102242.1016437636</v>
      </c>
      <c r="AE12" t="n">
        <v>139892.1540721205</v>
      </c>
      <c r="AF12" t="n">
        <v>3.338888128215657e-06</v>
      </c>
      <c r="AG12" t="n">
        <v>7</v>
      </c>
      <c r="AH12" t="n">
        <v>126541.0432273863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14.0652</v>
      </c>
      <c r="E13" t="n">
        <v>7.11</v>
      </c>
      <c r="F13" t="n">
        <v>4.26</v>
      </c>
      <c r="G13" t="n">
        <v>21.31</v>
      </c>
      <c r="H13" t="n">
        <v>0.37</v>
      </c>
      <c r="I13" t="n">
        <v>12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52.8</v>
      </c>
      <c r="Q13" t="n">
        <v>203.56</v>
      </c>
      <c r="R13" t="n">
        <v>20.97</v>
      </c>
      <c r="S13" t="n">
        <v>13.05</v>
      </c>
      <c r="T13" t="n">
        <v>3630.06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102.1824749216918</v>
      </c>
      <c r="AB13" t="n">
        <v>139.8105701604367</v>
      </c>
      <c r="AC13" t="n">
        <v>126.4672455697299</v>
      </c>
      <c r="AD13" t="n">
        <v>102182.4749216918</v>
      </c>
      <c r="AE13" t="n">
        <v>139810.5701604367</v>
      </c>
      <c r="AF13" t="n">
        <v>3.336800433492885e-06</v>
      </c>
      <c r="AG13" t="n">
        <v>7</v>
      </c>
      <c r="AH13" t="n">
        <v>126467.2455697299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14.1766</v>
      </c>
      <c r="E14" t="n">
        <v>7.05</v>
      </c>
      <c r="F14" t="n">
        <v>4.24</v>
      </c>
      <c r="G14" t="n">
        <v>23.14</v>
      </c>
      <c r="H14" t="n">
        <v>0.39</v>
      </c>
      <c r="I14" t="n">
        <v>11</v>
      </c>
      <c r="J14" t="n">
        <v>181.19</v>
      </c>
      <c r="K14" t="n">
        <v>52.44</v>
      </c>
      <c r="L14" t="n">
        <v>4</v>
      </c>
      <c r="M14" t="n">
        <v>9</v>
      </c>
      <c r="N14" t="n">
        <v>34.75</v>
      </c>
      <c r="O14" t="n">
        <v>22581.25</v>
      </c>
      <c r="P14" t="n">
        <v>52.5</v>
      </c>
      <c r="Q14" t="n">
        <v>203.56</v>
      </c>
      <c r="R14" t="n">
        <v>20.27</v>
      </c>
      <c r="S14" t="n">
        <v>13.05</v>
      </c>
      <c r="T14" t="n">
        <v>3285.29</v>
      </c>
      <c r="U14" t="n">
        <v>0.64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101.8080337225679</v>
      </c>
      <c r="AB14" t="n">
        <v>139.2982431926158</v>
      </c>
      <c r="AC14" t="n">
        <v>126.0038143686622</v>
      </c>
      <c r="AD14" t="n">
        <v>101808.0337225679</v>
      </c>
      <c r="AE14" t="n">
        <v>139298.2431926157</v>
      </c>
      <c r="AF14" t="n">
        <v>3.363228750778889e-06</v>
      </c>
      <c r="AG14" t="n">
        <v>7</v>
      </c>
      <c r="AH14" t="n">
        <v>126003.8143686622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14.385</v>
      </c>
      <c r="E15" t="n">
        <v>6.95</v>
      </c>
      <c r="F15" t="n">
        <v>4.18</v>
      </c>
      <c r="G15" t="n">
        <v>25.05</v>
      </c>
      <c r="H15" t="n">
        <v>0.42</v>
      </c>
      <c r="I15" t="n">
        <v>10</v>
      </c>
      <c r="J15" t="n">
        <v>181.57</v>
      </c>
      <c r="K15" t="n">
        <v>52.44</v>
      </c>
      <c r="L15" t="n">
        <v>4.25</v>
      </c>
      <c r="M15" t="n">
        <v>8</v>
      </c>
      <c r="N15" t="n">
        <v>34.88</v>
      </c>
      <c r="O15" t="n">
        <v>22627.36</v>
      </c>
      <c r="P15" t="n">
        <v>51.44</v>
      </c>
      <c r="Q15" t="n">
        <v>203.56</v>
      </c>
      <c r="R15" t="n">
        <v>18.06</v>
      </c>
      <c r="S15" t="n">
        <v>13.05</v>
      </c>
      <c r="T15" t="n">
        <v>2183.74</v>
      </c>
      <c r="U15" t="n">
        <v>0.72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100.8935333999472</v>
      </c>
      <c r="AB15" t="n">
        <v>138.0469835062999</v>
      </c>
      <c r="AC15" t="n">
        <v>124.8719731506539</v>
      </c>
      <c r="AD15" t="n">
        <v>100893.5333999472</v>
      </c>
      <c r="AE15" t="n">
        <v>138046.9835062998</v>
      </c>
      <c r="AF15" t="n">
        <v>3.412669157622725e-06</v>
      </c>
      <c r="AG15" t="n">
        <v>7</v>
      </c>
      <c r="AH15" t="n">
        <v>124871.9731506539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14.2354</v>
      </c>
      <c r="E16" t="n">
        <v>7.02</v>
      </c>
      <c r="F16" t="n">
        <v>4.25</v>
      </c>
      <c r="G16" t="n">
        <v>25.49</v>
      </c>
      <c r="H16" t="n">
        <v>0.44</v>
      </c>
      <c r="I16" t="n">
        <v>10</v>
      </c>
      <c r="J16" t="n">
        <v>181.94</v>
      </c>
      <c r="K16" t="n">
        <v>52.44</v>
      </c>
      <c r="L16" t="n">
        <v>4.5</v>
      </c>
      <c r="M16" t="n">
        <v>8</v>
      </c>
      <c r="N16" t="n">
        <v>35</v>
      </c>
      <c r="O16" t="n">
        <v>22673.63</v>
      </c>
      <c r="P16" t="n">
        <v>52.01</v>
      </c>
      <c r="Q16" t="n">
        <v>203.56</v>
      </c>
      <c r="R16" t="n">
        <v>20.67</v>
      </c>
      <c r="S16" t="n">
        <v>13.05</v>
      </c>
      <c r="T16" t="n">
        <v>3491.32</v>
      </c>
      <c r="U16" t="n">
        <v>0.63</v>
      </c>
      <c r="V16" t="n">
        <v>0.88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101.5235889850416</v>
      </c>
      <c r="AB16" t="n">
        <v>138.9090533539163</v>
      </c>
      <c r="AC16" t="n">
        <v>125.6517682619367</v>
      </c>
      <c r="AD16" t="n">
        <v>101523.5889850416</v>
      </c>
      <c r="AE16" t="n">
        <v>138909.0533539163</v>
      </c>
      <c r="AF16" t="n">
        <v>3.377178347335595e-06</v>
      </c>
      <c r="AG16" t="n">
        <v>7</v>
      </c>
      <c r="AH16" t="n">
        <v>125651.7682619367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14.3914</v>
      </c>
      <c r="E17" t="n">
        <v>6.95</v>
      </c>
      <c r="F17" t="n">
        <v>4.21</v>
      </c>
      <c r="G17" t="n">
        <v>28.05</v>
      </c>
      <c r="H17" t="n">
        <v>0.46</v>
      </c>
      <c r="I17" t="n">
        <v>9</v>
      </c>
      <c r="J17" t="n">
        <v>182.32</v>
      </c>
      <c r="K17" t="n">
        <v>52.44</v>
      </c>
      <c r="L17" t="n">
        <v>4.75</v>
      </c>
      <c r="M17" t="n">
        <v>7</v>
      </c>
      <c r="N17" t="n">
        <v>35.12</v>
      </c>
      <c r="O17" t="n">
        <v>22719.83</v>
      </c>
      <c r="P17" t="n">
        <v>51.33</v>
      </c>
      <c r="Q17" t="n">
        <v>203.57</v>
      </c>
      <c r="R17" t="n">
        <v>19.35</v>
      </c>
      <c r="S17" t="n">
        <v>13.05</v>
      </c>
      <c r="T17" t="n">
        <v>2833.54</v>
      </c>
      <c r="U17" t="n">
        <v>0.67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100.8942212749197</v>
      </c>
      <c r="AB17" t="n">
        <v>138.0479246871841</v>
      </c>
      <c r="AC17" t="n">
        <v>124.8728245065555</v>
      </c>
      <c r="AD17" t="n">
        <v>100894.2212749197</v>
      </c>
      <c r="AE17" t="n">
        <v>138047.9246871841</v>
      </c>
      <c r="AF17" t="n">
        <v>3.414187481057469e-06</v>
      </c>
      <c r="AG17" t="n">
        <v>7</v>
      </c>
      <c r="AH17" t="n">
        <v>124872.8245065555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14.3994</v>
      </c>
      <c r="E18" t="n">
        <v>6.94</v>
      </c>
      <c r="F18" t="n">
        <v>4.2</v>
      </c>
      <c r="G18" t="n">
        <v>28.03</v>
      </c>
      <c r="H18" t="n">
        <v>0.49</v>
      </c>
      <c r="I18" t="n">
        <v>9</v>
      </c>
      <c r="J18" t="n">
        <v>182.69</v>
      </c>
      <c r="K18" t="n">
        <v>52.44</v>
      </c>
      <c r="L18" t="n">
        <v>5</v>
      </c>
      <c r="M18" t="n">
        <v>7</v>
      </c>
      <c r="N18" t="n">
        <v>35.25</v>
      </c>
      <c r="O18" t="n">
        <v>22766.06</v>
      </c>
      <c r="P18" t="n">
        <v>51.12</v>
      </c>
      <c r="Q18" t="n">
        <v>203.56</v>
      </c>
      <c r="R18" t="n">
        <v>19.24</v>
      </c>
      <c r="S18" t="n">
        <v>13.05</v>
      </c>
      <c r="T18" t="n">
        <v>2781.21</v>
      </c>
      <c r="U18" t="n">
        <v>0.68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100.7817473224357</v>
      </c>
      <c r="AB18" t="n">
        <v>137.8940328633951</v>
      </c>
      <c r="AC18" t="n">
        <v>124.7336199024403</v>
      </c>
      <c r="AD18" t="n">
        <v>100781.7473224358</v>
      </c>
      <c r="AE18" t="n">
        <v>137894.0328633951</v>
      </c>
      <c r="AF18" t="n">
        <v>3.416085385350898e-06</v>
      </c>
      <c r="AG18" t="n">
        <v>7</v>
      </c>
      <c r="AH18" t="n">
        <v>124733.6199024403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14.5173</v>
      </c>
      <c r="E19" t="n">
        <v>6.89</v>
      </c>
      <c r="F19" t="n">
        <v>4.18</v>
      </c>
      <c r="G19" t="n">
        <v>31.38</v>
      </c>
      <c r="H19" t="n">
        <v>0.51</v>
      </c>
      <c r="I19" t="n">
        <v>8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50.56</v>
      </c>
      <c r="Q19" t="n">
        <v>203.56</v>
      </c>
      <c r="R19" t="n">
        <v>18.5</v>
      </c>
      <c r="S19" t="n">
        <v>13.05</v>
      </c>
      <c r="T19" t="n">
        <v>2412.71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89.97425773967061</v>
      </c>
      <c r="AB19" t="n">
        <v>123.1067488234732</v>
      </c>
      <c r="AC19" t="n">
        <v>111.3576134972004</v>
      </c>
      <c r="AD19" t="n">
        <v>89974.2577396706</v>
      </c>
      <c r="AE19" t="n">
        <v>123106.7488234732</v>
      </c>
      <c r="AF19" t="n">
        <v>3.444055749875313e-06</v>
      </c>
      <c r="AG19" t="n">
        <v>6</v>
      </c>
      <c r="AH19" t="n">
        <v>111357.6134972004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14.5208</v>
      </c>
      <c r="E20" t="n">
        <v>6.89</v>
      </c>
      <c r="F20" t="n">
        <v>4.18</v>
      </c>
      <c r="G20" t="n">
        <v>31.36</v>
      </c>
      <c r="H20" t="n">
        <v>0.53</v>
      </c>
      <c r="I20" t="n">
        <v>8</v>
      </c>
      <c r="J20" t="n">
        <v>183.44</v>
      </c>
      <c r="K20" t="n">
        <v>52.44</v>
      </c>
      <c r="L20" t="n">
        <v>5.5</v>
      </c>
      <c r="M20" t="n">
        <v>6</v>
      </c>
      <c r="N20" t="n">
        <v>35.5</v>
      </c>
      <c r="O20" t="n">
        <v>22858.66</v>
      </c>
      <c r="P20" t="n">
        <v>50.4</v>
      </c>
      <c r="Q20" t="n">
        <v>203.56</v>
      </c>
      <c r="R20" t="n">
        <v>18.39</v>
      </c>
      <c r="S20" t="n">
        <v>13.05</v>
      </c>
      <c r="T20" t="n">
        <v>2358.54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89.90791834611262</v>
      </c>
      <c r="AB20" t="n">
        <v>123.0159803385197</v>
      </c>
      <c r="AC20" t="n">
        <v>111.2755078290564</v>
      </c>
      <c r="AD20" t="n">
        <v>89907.91834611262</v>
      </c>
      <c r="AE20" t="n">
        <v>123015.9803385197</v>
      </c>
      <c r="AF20" t="n">
        <v>3.444886083003689e-06</v>
      </c>
      <c r="AG20" t="n">
        <v>6</v>
      </c>
      <c r="AH20" t="n">
        <v>111275.5078290564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14.5132</v>
      </c>
      <c r="E21" t="n">
        <v>6.89</v>
      </c>
      <c r="F21" t="n">
        <v>4.19</v>
      </c>
      <c r="G21" t="n">
        <v>31.39</v>
      </c>
      <c r="H21" t="n">
        <v>0.55</v>
      </c>
      <c r="I21" t="n">
        <v>8</v>
      </c>
      <c r="J21" t="n">
        <v>183.82</v>
      </c>
      <c r="K21" t="n">
        <v>52.44</v>
      </c>
      <c r="L21" t="n">
        <v>5.75</v>
      </c>
      <c r="M21" t="n">
        <v>6</v>
      </c>
      <c r="N21" t="n">
        <v>35.63</v>
      </c>
      <c r="O21" t="n">
        <v>22905.03</v>
      </c>
      <c r="P21" t="n">
        <v>50.1</v>
      </c>
      <c r="Q21" t="n">
        <v>203.57</v>
      </c>
      <c r="R21" t="n">
        <v>18.55</v>
      </c>
      <c r="S21" t="n">
        <v>13.05</v>
      </c>
      <c r="T21" t="n">
        <v>2441.63</v>
      </c>
      <c r="U21" t="n">
        <v>0.7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89.82719581576556</v>
      </c>
      <c r="AB21" t="n">
        <v>122.9055322112722</v>
      </c>
      <c r="AC21" t="n">
        <v>111.1756007160585</v>
      </c>
      <c r="AD21" t="n">
        <v>89827.19581576556</v>
      </c>
      <c r="AE21" t="n">
        <v>122905.5322112722</v>
      </c>
      <c r="AF21" t="n">
        <v>3.443083073924931e-06</v>
      </c>
      <c r="AG21" t="n">
        <v>6</v>
      </c>
      <c r="AH21" t="n">
        <v>111175.6007160585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14.6747</v>
      </c>
      <c r="E22" t="n">
        <v>6.81</v>
      </c>
      <c r="F22" t="n">
        <v>4.14</v>
      </c>
      <c r="G22" t="n">
        <v>35.53</v>
      </c>
      <c r="H22" t="n">
        <v>0.58</v>
      </c>
      <c r="I22" t="n">
        <v>7</v>
      </c>
      <c r="J22" t="n">
        <v>184.19</v>
      </c>
      <c r="K22" t="n">
        <v>52.44</v>
      </c>
      <c r="L22" t="n">
        <v>6</v>
      </c>
      <c r="M22" t="n">
        <v>5</v>
      </c>
      <c r="N22" t="n">
        <v>35.75</v>
      </c>
      <c r="O22" t="n">
        <v>22951.43</v>
      </c>
      <c r="P22" t="n">
        <v>49.33</v>
      </c>
      <c r="Q22" t="n">
        <v>203.66</v>
      </c>
      <c r="R22" t="n">
        <v>17.05</v>
      </c>
      <c r="S22" t="n">
        <v>13.05</v>
      </c>
      <c r="T22" t="n">
        <v>1697.08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89.16337794095269</v>
      </c>
      <c r="AB22" t="n">
        <v>121.9972673093759</v>
      </c>
      <c r="AC22" t="n">
        <v>110.3540193416411</v>
      </c>
      <c r="AD22" t="n">
        <v>89163.37794095269</v>
      </c>
      <c r="AE22" t="n">
        <v>121997.2673093759</v>
      </c>
      <c r="AF22" t="n">
        <v>3.481397016848536e-06</v>
      </c>
      <c r="AG22" t="n">
        <v>6</v>
      </c>
      <c r="AH22" t="n">
        <v>110354.0193416411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14.6741</v>
      </c>
      <c r="E23" t="n">
        <v>6.81</v>
      </c>
      <c r="F23" t="n">
        <v>4.15</v>
      </c>
      <c r="G23" t="n">
        <v>35.53</v>
      </c>
      <c r="H23" t="n">
        <v>0.6</v>
      </c>
      <c r="I23" t="n">
        <v>7</v>
      </c>
      <c r="J23" t="n">
        <v>184.57</v>
      </c>
      <c r="K23" t="n">
        <v>52.44</v>
      </c>
      <c r="L23" t="n">
        <v>6.25</v>
      </c>
      <c r="M23" t="n">
        <v>5</v>
      </c>
      <c r="N23" t="n">
        <v>35.88</v>
      </c>
      <c r="O23" t="n">
        <v>22997.88</v>
      </c>
      <c r="P23" t="n">
        <v>49.26</v>
      </c>
      <c r="Q23" t="n">
        <v>203.56</v>
      </c>
      <c r="R23" t="n">
        <v>17.29</v>
      </c>
      <c r="S23" t="n">
        <v>13.05</v>
      </c>
      <c r="T23" t="n">
        <v>1813.14</v>
      </c>
      <c r="U23" t="n">
        <v>0.75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89.15621910354206</v>
      </c>
      <c r="AB23" t="n">
        <v>121.9874722722051</v>
      </c>
      <c r="AC23" t="n">
        <v>110.3451591290704</v>
      </c>
      <c r="AD23" t="n">
        <v>89156.21910354205</v>
      </c>
      <c r="AE23" t="n">
        <v>121987.4722722051</v>
      </c>
      <c r="AF23" t="n">
        <v>3.481254674026529e-06</v>
      </c>
      <c r="AG23" t="n">
        <v>6</v>
      </c>
      <c r="AH23" t="n">
        <v>110345.1591290704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14.6282</v>
      </c>
      <c r="E24" t="n">
        <v>6.84</v>
      </c>
      <c r="F24" t="n">
        <v>4.17</v>
      </c>
      <c r="G24" t="n">
        <v>35.71</v>
      </c>
      <c r="H24" t="n">
        <v>0.62</v>
      </c>
      <c r="I24" t="n">
        <v>7</v>
      </c>
      <c r="J24" t="n">
        <v>184.95</v>
      </c>
      <c r="K24" t="n">
        <v>52.44</v>
      </c>
      <c r="L24" t="n">
        <v>6.5</v>
      </c>
      <c r="M24" t="n">
        <v>5</v>
      </c>
      <c r="N24" t="n">
        <v>36.01</v>
      </c>
      <c r="O24" t="n">
        <v>23044.38</v>
      </c>
      <c r="P24" t="n">
        <v>49.34</v>
      </c>
      <c r="Q24" t="n">
        <v>203.56</v>
      </c>
      <c r="R24" t="n">
        <v>17.97</v>
      </c>
      <c r="S24" t="n">
        <v>13.05</v>
      </c>
      <c r="T24" t="n">
        <v>2155.1</v>
      </c>
      <c r="U24" t="n">
        <v>0.73</v>
      </c>
      <c r="V24" t="n">
        <v>0.9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89.30203568464204</v>
      </c>
      <c r="AB24" t="n">
        <v>122.1869849514395</v>
      </c>
      <c r="AC24" t="n">
        <v>110.5256305982166</v>
      </c>
      <c r="AD24" t="n">
        <v>89302.03568464203</v>
      </c>
      <c r="AE24" t="n">
        <v>122186.9849514395</v>
      </c>
      <c r="AF24" t="n">
        <v>3.470365448142978e-06</v>
      </c>
      <c r="AG24" t="n">
        <v>6</v>
      </c>
      <c r="AH24" t="n">
        <v>110525.6305982166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14.6264</v>
      </c>
      <c r="E25" t="n">
        <v>6.84</v>
      </c>
      <c r="F25" t="n">
        <v>4.17</v>
      </c>
      <c r="G25" t="n">
        <v>35.72</v>
      </c>
      <c r="H25" t="n">
        <v>0.65</v>
      </c>
      <c r="I25" t="n">
        <v>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48.92</v>
      </c>
      <c r="Q25" t="n">
        <v>203.56</v>
      </c>
      <c r="R25" t="n">
        <v>18.04</v>
      </c>
      <c r="S25" t="n">
        <v>13.05</v>
      </c>
      <c r="T25" t="n">
        <v>2188.37</v>
      </c>
      <c r="U25" t="n">
        <v>0.72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89.14894154877612</v>
      </c>
      <c r="AB25" t="n">
        <v>121.9775148007113</v>
      </c>
      <c r="AC25" t="n">
        <v>110.3361519846806</v>
      </c>
      <c r="AD25" t="n">
        <v>89148.94154877613</v>
      </c>
      <c r="AE25" t="n">
        <v>121977.5148007113</v>
      </c>
      <c r="AF25" t="n">
        <v>3.469938419676957e-06</v>
      </c>
      <c r="AG25" t="n">
        <v>6</v>
      </c>
      <c r="AH25" t="n">
        <v>110336.1519846806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14.7589</v>
      </c>
      <c r="E26" t="n">
        <v>6.78</v>
      </c>
      <c r="F26" t="n">
        <v>4.14</v>
      </c>
      <c r="G26" t="n">
        <v>41.42</v>
      </c>
      <c r="H26" t="n">
        <v>0.67</v>
      </c>
      <c r="I26" t="n">
        <v>6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48.28</v>
      </c>
      <c r="Q26" t="n">
        <v>203.56</v>
      </c>
      <c r="R26" t="n">
        <v>17.2</v>
      </c>
      <c r="S26" t="n">
        <v>13.05</v>
      </c>
      <c r="T26" t="n">
        <v>1775.81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88.62992518851031</v>
      </c>
      <c r="AB26" t="n">
        <v>121.2673737192102</v>
      </c>
      <c r="AC26" t="n">
        <v>109.6937857713085</v>
      </c>
      <c r="AD26" t="n">
        <v>88629.92518851031</v>
      </c>
      <c r="AE26" t="n">
        <v>121267.3737192102</v>
      </c>
      <c r="AF26" t="n">
        <v>3.501372459536881e-06</v>
      </c>
      <c r="AG26" t="n">
        <v>6</v>
      </c>
      <c r="AH26" t="n">
        <v>109693.7857713085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14.7608</v>
      </c>
      <c r="E27" t="n">
        <v>6.77</v>
      </c>
      <c r="F27" t="n">
        <v>4.14</v>
      </c>
      <c r="G27" t="n">
        <v>41.41</v>
      </c>
      <c r="H27" t="n">
        <v>0.6899999999999999</v>
      </c>
      <c r="I27" t="n">
        <v>6</v>
      </c>
      <c r="J27" t="n">
        <v>186.08</v>
      </c>
      <c r="K27" t="n">
        <v>52.44</v>
      </c>
      <c r="L27" t="n">
        <v>7.25</v>
      </c>
      <c r="M27" t="n">
        <v>4</v>
      </c>
      <c r="N27" t="n">
        <v>36.39</v>
      </c>
      <c r="O27" t="n">
        <v>23184.11</v>
      </c>
      <c r="P27" t="n">
        <v>48.27</v>
      </c>
      <c r="Q27" t="n">
        <v>203.56</v>
      </c>
      <c r="R27" t="n">
        <v>17.16</v>
      </c>
      <c r="S27" t="n">
        <v>13.05</v>
      </c>
      <c r="T27" t="n">
        <v>1753.13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88.62300637343682</v>
      </c>
      <c r="AB27" t="n">
        <v>121.25790709119</v>
      </c>
      <c r="AC27" t="n">
        <v>109.6852226249801</v>
      </c>
      <c r="AD27" t="n">
        <v>88623.00637343682</v>
      </c>
      <c r="AE27" t="n">
        <v>121257.90709119</v>
      </c>
      <c r="AF27" t="n">
        <v>3.50182321180657e-06</v>
      </c>
      <c r="AG27" t="n">
        <v>6</v>
      </c>
      <c r="AH27" t="n">
        <v>109685.2226249801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14.7686</v>
      </c>
      <c r="E28" t="n">
        <v>6.77</v>
      </c>
      <c r="F28" t="n">
        <v>4.14</v>
      </c>
      <c r="G28" t="n">
        <v>41.37</v>
      </c>
      <c r="H28" t="n">
        <v>0.71</v>
      </c>
      <c r="I28" t="n">
        <v>6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48.19</v>
      </c>
      <c r="Q28" t="n">
        <v>203.56</v>
      </c>
      <c r="R28" t="n">
        <v>17.05</v>
      </c>
      <c r="S28" t="n">
        <v>13.05</v>
      </c>
      <c r="T28" t="n">
        <v>1697.55</v>
      </c>
      <c r="U28" t="n">
        <v>0.77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88.58027008042316</v>
      </c>
      <c r="AB28" t="n">
        <v>121.1994334096966</v>
      </c>
      <c r="AC28" t="n">
        <v>109.63232958958</v>
      </c>
      <c r="AD28" t="n">
        <v>88580.27008042316</v>
      </c>
      <c r="AE28" t="n">
        <v>121199.4334096966</v>
      </c>
      <c r="AF28" t="n">
        <v>3.503673668492664e-06</v>
      </c>
      <c r="AG28" t="n">
        <v>6</v>
      </c>
      <c r="AH28" t="n">
        <v>109632.32958958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14.7899</v>
      </c>
      <c r="E29" t="n">
        <v>6.76</v>
      </c>
      <c r="F29" t="n">
        <v>4.13</v>
      </c>
      <c r="G29" t="n">
        <v>41.27</v>
      </c>
      <c r="H29" t="n">
        <v>0.74</v>
      </c>
      <c r="I29" t="n">
        <v>6</v>
      </c>
      <c r="J29" t="n">
        <v>186.84</v>
      </c>
      <c r="K29" t="n">
        <v>52.44</v>
      </c>
      <c r="L29" t="n">
        <v>7.75</v>
      </c>
      <c r="M29" t="n">
        <v>4</v>
      </c>
      <c r="N29" t="n">
        <v>36.65</v>
      </c>
      <c r="O29" t="n">
        <v>23277.49</v>
      </c>
      <c r="P29" t="n">
        <v>47.82</v>
      </c>
      <c r="Q29" t="n">
        <v>203.56</v>
      </c>
      <c r="R29" t="n">
        <v>16.57</v>
      </c>
      <c r="S29" t="n">
        <v>13.05</v>
      </c>
      <c r="T29" t="n">
        <v>1459.96</v>
      </c>
      <c r="U29" t="n">
        <v>0.79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88.39042451368051</v>
      </c>
      <c r="AB29" t="n">
        <v>120.9396783298841</v>
      </c>
      <c r="AC29" t="n">
        <v>109.3973651700162</v>
      </c>
      <c r="AD29" t="n">
        <v>88390.42451368051</v>
      </c>
      <c r="AE29" t="n">
        <v>120939.6783298841</v>
      </c>
      <c r="AF29" t="n">
        <v>3.50872683867392e-06</v>
      </c>
      <c r="AG29" t="n">
        <v>6</v>
      </c>
      <c r="AH29" t="n">
        <v>109397.3651700162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14.785</v>
      </c>
      <c r="E30" t="n">
        <v>6.76</v>
      </c>
      <c r="F30" t="n">
        <v>4.13</v>
      </c>
      <c r="G30" t="n">
        <v>41.3</v>
      </c>
      <c r="H30" t="n">
        <v>0.76</v>
      </c>
      <c r="I30" t="n">
        <v>6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47.38</v>
      </c>
      <c r="Q30" t="n">
        <v>203.56</v>
      </c>
      <c r="R30" t="n">
        <v>16.86</v>
      </c>
      <c r="S30" t="n">
        <v>13.05</v>
      </c>
      <c r="T30" t="n">
        <v>1603.26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88.23671468757973</v>
      </c>
      <c r="AB30" t="n">
        <v>120.7293657646142</v>
      </c>
      <c r="AC30" t="n">
        <v>109.2071245408001</v>
      </c>
      <c r="AD30" t="n">
        <v>88236.71468757973</v>
      </c>
      <c r="AE30" t="n">
        <v>120729.3657646142</v>
      </c>
      <c r="AF30" t="n">
        <v>3.507564372294194e-06</v>
      </c>
      <c r="AG30" t="n">
        <v>6</v>
      </c>
      <c r="AH30" t="n">
        <v>109207.1245408001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14.745</v>
      </c>
      <c r="E31" t="n">
        <v>6.78</v>
      </c>
      <c r="F31" t="n">
        <v>4.15</v>
      </c>
      <c r="G31" t="n">
        <v>41.48</v>
      </c>
      <c r="H31" t="n">
        <v>0.78</v>
      </c>
      <c r="I31" t="n">
        <v>6</v>
      </c>
      <c r="J31" t="n">
        <v>187.6</v>
      </c>
      <c r="K31" t="n">
        <v>52.44</v>
      </c>
      <c r="L31" t="n">
        <v>8.25</v>
      </c>
      <c r="M31" t="n">
        <v>4</v>
      </c>
      <c r="N31" t="n">
        <v>36.9</v>
      </c>
      <c r="O31" t="n">
        <v>23371.04</v>
      </c>
      <c r="P31" t="n">
        <v>47.24</v>
      </c>
      <c r="Q31" t="n">
        <v>203.57</v>
      </c>
      <c r="R31" t="n">
        <v>17.44</v>
      </c>
      <c r="S31" t="n">
        <v>13.05</v>
      </c>
      <c r="T31" t="n">
        <v>1893.64</v>
      </c>
      <c r="U31" t="n">
        <v>0.75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88.28742835849484</v>
      </c>
      <c r="AB31" t="n">
        <v>120.7987544464895</v>
      </c>
      <c r="AC31" t="n">
        <v>109.2698908642648</v>
      </c>
      <c r="AD31" t="n">
        <v>88287.42835849484</v>
      </c>
      <c r="AE31" t="n">
        <v>120798.7544464895</v>
      </c>
      <c r="AF31" t="n">
        <v>3.498074850827047e-06</v>
      </c>
      <c r="AG31" t="n">
        <v>6</v>
      </c>
      <c r="AH31" t="n">
        <v>109269.8908642648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14.892</v>
      </c>
      <c r="E32" t="n">
        <v>6.72</v>
      </c>
      <c r="F32" t="n">
        <v>4.12</v>
      </c>
      <c r="G32" t="n">
        <v>49.4</v>
      </c>
      <c r="H32" t="n">
        <v>0.8</v>
      </c>
      <c r="I32" t="n">
        <v>5</v>
      </c>
      <c r="J32" t="n">
        <v>187.98</v>
      </c>
      <c r="K32" t="n">
        <v>52.44</v>
      </c>
      <c r="L32" t="n">
        <v>8.5</v>
      </c>
      <c r="M32" t="n">
        <v>3</v>
      </c>
      <c r="N32" t="n">
        <v>37.03</v>
      </c>
      <c r="O32" t="n">
        <v>23417.88</v>
      </c>
      <c r="P32" t="n">
        <v>46.64</v>
      </c>
      <c r="Q32" t="n">
        <v>203.58</v>
      </c>
      <c r="R32" t="n">
        <v>16.41</v>
      </c>
      <c r="S32" t="n">
        <v>13.05</v>
      </c>
      <c r="T32" t="n">
        <v>1383.16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87.77121829350878</v>
      </c>
      <c r="AB32" t="n">
        <v>120.0924530619951</v>
      </c>
      <c r="AC32" t="n">
        <v>108.6309978926062</v>
      </c>
      <c r="AD32" t="n">
        <v>87771.21829350878</v>
      </c>
      <c r="AE32" t="n">
        <v>120092.4530619951</v>
      </c>
      <c r="AF32" t="n">
        <v>3.532948842218812e-06</v>
      </c>
      <c r="AG32" t="n">
        <v>6</v>
      </c>
      <c r="AH32" t="n">
        <v>108630.9978926062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14.8779</v>
      </c>
      <c r="E33" t="n">
        <v>6.72</v>
      </c>
      <c r="F33" t="n">
        <v>4.12</v>
      </c>
      <c r="G33" t="n">
        <v>49.48</v>
      </c>
      <c r="H33" t="n">
        <v>0.82</v>
      </c>
      <c r="I33" t="n">
        <v>5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46.66</v>
      </c>
      <c r="Q33" t="n">
        <v>203.56</v>
      </c>
      <c r="R33" t="n">
        <v>16.6</v>
      </c>
      <c r="S33" t="n">
        <v>13.05</v>
      </c>
      <c r="T33" t="n">
        <v>1481.27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87.80151641749967</v>
      </c>
      <c r="AB33" t="n">
        <v>120.1339082918983</v>
      </c>
      <c r="AC33" t="n">
        <v>108.6684966935502</v>
      </c>
      <c r="AD33" t="n">
        <v>87801.51641749968</v>
      </c>
      <c r="AE33" t="n">
        <v>120133.9082918983</v>
      </c>
      <c r="AF33" t="n">
        <v>3.529603785901643e-06</v>
      </c>
      <c r="AG33" t="n">
        <v>6</v>
      </c>
      <c r="AH33" t="n">
        <v>108668.4966935502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14.8939</v>
      </c>
      <c r="E34" t="n">
        <v>6.71</v>
      </c>
      <c r="F34" t="n">
        <v>4.12</v>
      </c>
      <c r="G34" t="n">
        <v>49.39</v>
      </c>
      <c r="H34" t="n">
        <v>0.85</v>
      </c>
      <c r="I34" t="n">
        <v>5</v>
      </c>
      <c r="J34" t="n">
        <v>188.74</v>
      </c>
      <c r="K34" t="n">
        <v>52.44</v>
      </c>
      <c r="L34" t="n">
        <v>9</v>
      </c>
      <c r="M34" t="n">
        <v>3</v>
      </c>
      <c r="N34" t="n">
        <v>37.3</v>
      </c>
      <c r="O34" t="n">
        <v>23511.69</v>
      </c>
      <c r="P34" t="n">
        <v>46.66</v>
      </c>
      <c r="Q34" t="n">
        <v>203.58</v>
      </c>
      <c r="R34" t="n">
        <v>16.36</v>
      </c>
      <c r="S34" t="n">
        <v>13.05</v>
      </c>
      <c r="T34" t="n">
        <v>1360.06</v>
      </c>
      <c r="U34" t="n">
        <v>0.8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87.77543230424958</v>
      </c>
      <c r="AB34" t="n">
        <v>120.0982188573997</v>
      </c>
      <c r="AC34" t="n">
        <v>108.6362134085897</v>
      </c>
      <c r="AD34" t="n">
        <v>87775.43230424958</v>
      </c>
      <c r="AE34" t="n">
        <v>120098.2188573997</v>
      </c>
      <c r="AF34" t="n">
        <v>3.533399594488502e-06</v>
      </c>
      <c r="AG34" t="n">
        <v>6</v>
      </c>
      <c r="AH34" t="n">
        <v>108636.2134085897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14.8963</v>
      </c>
      <c r="E35" t="n">
        <v>6.71</v>
      </c>
      <c r="F35" t="n">
        <v>4.11</v>
      </c>
      <c r="G35" t="n">
        <v>49.38</v>
      </c>
      <c r="H35" t="n">
        <v>0.87</v>
      </c>
      <c r="I35" t="n">
        <v>5</v>
      </c>
      <c r="J35" t="n">
        <v>189.12</v>
      </c>
      <c r="K35" t="n">
        <v>52.44</v>
      </c>
      <c r="L35" t="n">
        <v>9.25</v>
      </c>
      <c r="M35" t="n">
        <v>3</v>
      </c>
      <c r="N35" t="n">
        <v>37.43</v>
      </c>
      <c r="O35" t="n">
        <v>23558.67</v>
      </c>
      <c r="P35" t="n">
        <v>46.57</v>
      </c>
      <c r="Q35" t="n">
        <v>203.56</v>
      </c>
      <c r="R35" t="n">
        <v>16.3</v>
      </c>
      <c r="S35" t="n">
        <v>13.05</v>
      </c>
      <c r="T35" t="n">
        <v>1332.37</v>
      </c>
      <c r="U35" t="n">
        <v>0.8</v>
      </c>
      <c r="V35" t="n">
        <v>0.91</v>
      </c>
      <c r="W35" t="n">
        <v>0.06</v>
      </c>
      <c r="X35" t="n">
        <v>0.07000000000000001</v>
      </c>
      <c r="Y35" t="n">
        <v>1</v>
      </c>
      <c r="Z35" t="n">
        <v>10</v>
      </c>
      <c r="AA35" t="n">
        <v>87.72115776960054</v>
      </c>
      <c r="AB35" t="n">
        <v>120.0239580446694</v>
      </c>
      <c r="AC35" t="n">
        <v>108.5690399436007</v>
      </c>
      <c r="AD35" t="n">
        <v>87721.15776960054</v>
      </c>
      <c r="AE35" t="n">
        <v>120023.9580446694</v>
      </c>
      <c r="AF35" t="n">
        <v>3.533968965776531e-06</v>
      </c>
      <c r="AG35" t="n">
        <v>6</v>
      </c>
      <c r="AH35" t="n">
        <v>108569.0399436007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14.921</v>
      </c>
      <c r="E36" t="n">
        <v>6.7</v>
      </c>
      <c r="F36" t="n">
        <v>4.1</v>
      </c>
      <c r="G36" t="n">
        <v>49.24</v>
      </c>
      <c r="H36" t="n">
        <v>0.89</v>
      </c>
      <c r="I36" t="n">
        <v>5</v>
      </c>
      <c r="J36" t="n">
        <v>189.5</v>
      </c>
      <c r="K36" t="n">
        <v>52.44</v>
      </c>
      <c r="L36" t="n">
        <v>9.5</v>
      </c>
      <c r="M36" t="n">
        <v>3</v>
      </c>
      <c r="N36" t="n">
        <v>37.56</v>
      </c>
      <c r="O36" t="n">
        <v>23605.68</v>
      </c>
      <c r="P36" t="n">
        <v>46.13</v>
      </c>
      <c r="Q36" t="n">
        <v>203.57</v>
      </c>
      <c r="R36" t="n">
        <v>15.98</v>
      </c>
      <c r="S36" t="n">
        <v>13.05</v>
      </c>
      <c r="T36" t="n">
        <v>1169.33</v>
      </c>
      <c r="U36" t="n">
        <v>0.82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87.50316187470898</v>
      </c>
      <c r="AB36" t="n">
        <v>119.7256864439788</v>
      </c>
      <c r="AC36" t="n">
        <v>108.299234965853</v>
      </c>
      <c r="AD36" t="n">
        <v>87503.16187470898</v>
      </c>
      <c r="AE36" t="n">
        <v>119725.6864439788</v>
      </c>
      <c r="AF36" t="n">
        <v>3.539828745282494e-06</v>
      </c>
      <c r="AG36" t="n">
        <v>6</v>
      </c>
      <c r="AH36" t="n">
        <v>108299.234965853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14.8699</v>
      </c>
      <c r="E37" t="n">
        <v>6.72</v>
      </c>
      <c r="F37" t="n">
        <v>4.13</v>
      </c>
      <c r="G37" t="n">
        <v>49.52</v>
      </c>
      <c r="H37" t="n">
        <v>0.91</v>
      </c>
      <c r="I37" t="n">
        <v>5</v>
      </c>
      <c r="J37" t="n">
        <v>189.88</v>
      </c>
      <c r="K37" t="n">
        <v>52.44</v>
      </c>
      <c r="L37" t="n">
        <v>9.75</v>
      </c>
      <c r="M37" t="n">
        <v>3</v>
      </c>
      <c r="N37" t="n">
        <v>37.69</v>
      </c>
      <c r="O37" t="n">
        <v>23652.75</v>
      </c>
      <c r="P37" t="n">
        <v>46</v>
      </c>
      <c r="Q37" t="n">
        <v>203.56</v>
      </c>
      <c r="R37" t="n">
        <v>16.81</v>
      </c>
      <c r="S37" t="n">
        <v>13.05</v>
      </c>
      <c r="T37" t="n">
        <v>1583.62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87.59055712309708</v>
      </c>
      <c r="AB37" t="n">
        <v>119.8452644784296</v>
      </c>
      <c r="AC37" t="n">
        <v>108.4074006405247</v>
      </c>
      <c r="AD37" t="n">
        <v>87590.55712309708</v>
      </c>
      <c r="AE37" t="n">
        <v>119845.2644784296</v>
      </c>
      <c r="AF37" t="n">
        <v>3.527705881608213e-06</v>
      </c>
      <c r="AG37" t="n">
        <v>6</v>
      </c>
      <c r="AH37" t="n">
        <v>108407.4006405247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14.8773</v>
      </c>
      <c r="E38" t="n">
        <v>6.72</v>
      </c>
      <c r="F38" t="n">
        <v>4.12</v>
      </c>
      <c r="G38" t="n">
        <v>49.48</v>
      </c>
      <c r="H38" t="n">
        <v>0.93</v>
      </c>
      <c r="I38" t="n">
        <v>5</v>
      </c>
      <c r="J38" t="n">
        <v>190.26</v>
      </c>
      <c r="K38" t="n">
        <v>52.44</v>
      </c>
      <c r="L38" t="n">
        <v>10</v>
      </c>
      <c r="M38" t="n">
        <v>3</v>
      </c>
      <c r="N38" t="n">
        <v>37.82</v>
      </c>
      <c r="O38" t="n">
        <v>23699.85</v>
      </c>
      <c r="P38" t="n">
        <v>45.64</v>
      </c>
      <c r="Q38" t="n">
        <v>203.56</v>
      </c>
      <c r="R38" t="n">
        <v>16.6</v>
      </c>
      <c r="S38" t="n">
        <v>13.05</v>
      </c>
      <c r="T38" t="n">
        <v>1481.68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87.42939048021535</v>
      </c>
      <c r="AB38" t="n">
        <v>119.6247491674685</v>
      </c>
      <c r="AC38" t="n">
        <v>108.2079310013464</v>
      </c>
      <c r="AD38" t="n">
        <v>87429.39048021534</v>
      </c>
      <c r="AE38" t="n">
        <v>119624.7491674685</v>
      </c>
      <c r="AF38" t="n">
        <v>3.529461443079636e-06</v>
      </c>
      <c r="AG38" t="n">
        <v>6</v>
      </c>
      <c r="AH38" t="n">
        <v>108207.9310013464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14.8668</v>
      </c>
      <c r="E39" t="n">
        <v>6.73</v>
      </c>
      <c r="F39" t="n">
        <v>4.13</v>
      </c>
      <c r="G39" t="n">
        <v>49.54</v>
      </c>
      <c r="H39" t="n">
        <v>0.95</v>
      </c>
      <c r="I39" t="n">
        <v>5</v>
      </c>
      <c r="J39" t="n">
        <v>190.65</v>
      </c>
      <c r="K39" t="n">
        <v>52.44</v>
      </c>
      <c r="L39" t="n">
        <v>10.25</v>
      </c>
      <c r="M39" t="n">
        <v>3</v>
      </c>
      <c r="N39" t="n">
        <v>37.95</v>
      </c>
      <c r="O39" t="n">
        <v>23747</v>
      </c>
      <c r="P39" t="n">
        <v>45.18</v>
      </c>
      <c r="Q39" t="n">
        <v>203.56</v>
      </c>
      <c r="R39" t="n">
        <v>16.81</v>
      </c>
      <c r="S39" t="n">
        <v>13.05</v>
      </c>
      <c r="T39" t="n">
        <v>1584.98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87.29541699526587</v>
      </c>
      <c r="AB39" t="n">
        <v>119.4414407348677</v>
      </c>
      <c r="AC39" t="n">
        <v>108.042117268278</v>
      </c>
      <c r="AD39" t="n">
        <v>87295.41699526587</v>
      </c>
      <c r="AE39" t="n">
        <v>119441.4407348677</v>
      </c>
      <c r="AF39" t="n">
        <v>3.52697044369451e-06</v>
      </c>
      <c r="AG39" t="n">
        <v>6</v>
      </c>
      <c r="AH39" t="n">
        <v>108042.117268278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14.8773</v>
      </c>
      <c r="E40" t="n">
        <v>6.72</v>
      </c>
      <c r="F40" t="n">
        <v>4.12</v>
      </c>
      <c r="G40" t="n">
        <v>49.48</v>
      </c>
      <c r="H40" t="n">
        <v>0.98</v>
      </c>
      <c r="I40" t="n">
        <v>5</v>
      </c>
      <c r="J40" t="n">
        <v>191.03</v>
      </c>
      <c r="K40" t="n">
        <v>52.44</v>
      </c>
      <c r="L40" t="n">
        <v>10.5</v>
      </c>
      <c r="M40" t="n">
        <v>3</v>
      </c>
      <c r="N40" t="n">
        <v>38.09</v>
      </c>
      <c r="O40" t="n">
        <v>23794.2</v>
      </c>
      <c r="P40" t="n">
        <v>44.67</v>
      </c>
      <c r="Q40" t="n">
        <v>203.56</v>
      </c>
      <c r="R40" t="n">
        <v>16.63</v>
      </c>
      <c r="S40" t="n">
        <v>13.05</v>
      </c>
      <c r="T40" t="n">
        <v>1495.35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87.07457476701808</v>
      </c>
      <c r="AB40" t="n">
        <v>119.1392746553077</v>
      </c>
      <c r="AC40" t="n">
        <v>107.7687894952584</v>
      </c>
      <c r="AD40" t="n">
        <v>87074.57476701807</v>
      </c>
      <c r="AE40" t="n">
        <v>119139.2746553077</v>
      </c>
      <c r="AF40" t="n">
        <v>3.529461443079636e-06</v>
      </c>
      <c r="AG40" t="n">
        <v>6</v>
      </c>
      <c r="AH40" t="n">
        <v>107768.7894952584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15.0407</v>
      </c>
      <c r="E41" t="n">
        <v>6.65</v>
      </c>
      <c r="F41" t="n">
        <v>4.09</v>
      </c>
      <c r="G41" t="n">
        <v>61.29</v>
      </c>
      <c r="H41" t="n">
        <v>1</v>
      </c>
      <c r="I41" t="n">
        <v>4</v>
      </c>
      <c r="J41" t="n">
        <v>191.41</v>
      </c>
      <c r="K41" t="n">
        <v>52.44</v>
      </c>
      <c r="L41" t="n">
        <v>10.75</v>
      </c>
      <c r="M41" t="n">
        <v>2</v>
      </c>
      <c r="N41" t="n">
        <v>38.22</v>
      </c>
      <c r="O41" t="n">
        <v>23841.44</v>
      </c>
      <c r="P41" t="n">
        <v>43.97</v>
      </c>
      <c r="Q41" t="n">
        <v>203.56</v>
      </c>
      <c r="R41" t="n">
        <v>15.31</v>
      </c>
      <c r="S41" t="n">
        <v>13.05</v>
      </c>
      <c r="T41" t="n">
        <v>840.88</v>
      </c>
      <c r="U41" t="n">
        <v>0.85</v>
      </c>
      <c r="V41" t="n">
        <v>0.91</v>
      </c>
      <c r="W41" t="n">
        <v>0.06</v>
      </c>
      <c r="X41" t="n">
        <v>0.05</v>
      </c>
      <c r="Y41" t="n">
        <v>1</v>
      </c>
      <c r="Z41" t="n">
        <v>10</v>
      </c>
      <c r="AA41" t="n">
        <v>86.51345784080139</v>
      </c>
      <c r="AB41" t="n">
        <v>118.3715297221268</v>
      </c>
      <c r="AC41" t="n">
        <v>107.0743170609632</v>
      </c>
      <c r="AD41" t="n">
        <v>86513.45784080139</v>
      </c>
      <c r="AE41" t="n">
        <v>118371.5297221268</v>
      </c>
      <c r="AF41" t="n">
        <v>3.568226138272931e-06</v>
      </c>
      <c r="AG41" t="n">
        <v>6</v>
      </c>
      <c r="AH41" t="n">
        <v>107074.3170609632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15.0357</v>
      </c>
      <c r="E42" t="n">
        <v>6.65</v>
      </c>
      <c r="F42" t="n">
        <v>4.09</v>
      </c>
      <c r="G42" t="n">
        <v>61.32</v>
      </c>
      <c r="H42" t="n">
        <v>1.02</v>
      </c>
      <c r="I42" t="n">
        <v>4</v>
      </c>
      <c r="J42" t="n">
        <v>191.79</v>
      </c>
      <c r="K42" t="n">
        <v>52.44</v>
      </c>
      <c r="L42" t="n">
        <v>11</v>
      </c>
      <c r="M42" t="n">
        <v>2</v>
      </c>
      <c r="N42" t="n">
        <v>38.35</v>
      </c>
      <c r="O42" t="n">
        <v>23888.73</v>
      </c>
      <c r="P42" t="n">
        <v>43.84</v>
      </c>
      <c r="Q42" t="n">
        <v>203.56</v>
      </c>
      <c r="R42" t="n">
        <v>15.51</v>
      </c>
      <c r="S42" t="n">
        <v>13.05</v>
      </c>
      <c r="T42" t="n">
        <v>940.98</v>
      </c>
      <c r="U42" t="n">
        <v>0.84</v>
      </c>
      <c r="V42" t="n">
        <v>0.91</v>
      </c>
      <c r="W42" t="n">
        <v>0.06</v>
      </c>
      <c r="X42" t="n">
        <v>0.05</v>
      </c>
      <c r="Y42" t="n">
        <v>1</v>
      </c>
      <c r="Z42" t="n">
        <v>10</v>
      </c>
      <c r="AA42" t="n">
        <v>86.47405226094091</v>
      </c>
      <c r="AB42" t="n">
        <v>118.3176132693102</v>
      </c>
      <c r="AC42" t="n">
        <v>107.0255463187312</v>
      </c>
      <c r="AD42" t="n">
        <v>86474.05226094091</v>
      </c>
      <c r="AE42" t="n">
        <v>118317.6132693102</v>
      </c>
      <c r="AF42" t="n">
        <v>3.567039948089538e-06</v>
      </c>
      <c r="AG42" t="n">
        <v>6</v>
      </c>
      <c r="AH42" t="n">
        <v>107025.5463187312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15.0113</v>
      </c>
      <c r="E43" t="n">
        <v>6.66</v>
      </c>
      <c r="F43" t="n">
        <v>4.1</v>
      </c>
      <c r="G43" t="n">
        <v>61.48</v>
      </c>
      <c r="H43" t="n">
        <v>1.04</v>
      </c>
      <c r="I43" t="n">
        <v>4</v>
      </c>
      <c r="J43" t="n">
        <v>192.18</v>
      </c>
      <c r="K43" t="n">
        <v>52.44</v>
      </c>
      <c r="L43" t="n">
        <v>11.25</v>
      </c>
      <c r="M43" t="n">
        <v>2</v>
      </c>
      <c r="N43" t="n">
        <v>38.49</v>
      </c>
      <c r="O43" t="n">
        <v>23936.06</v>
      </c>
      <c r="P43" t="n">
        <v>43.85</v>
      </c>
      <c r="Q43" t="n">
        <v>203.56</v>
      </c>
      <c r="R43" t="n">
        <v>15.86</v>
      </c>
      <c r="S43" t="n">
        <v>13.05</v>
      </c>
      <c r="T43" t="n">
        <v>1115.53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86.53234068574749</v>
      </c>
      <c r="AB43" t="n">
        <v>118.3973660636343</v>
      </c>
      <c r="AC43" t="n">
        <v>107.0976876182988</v>
      </c>
      <c r="AD43" t="n">
        <v>86532.34068574749</v>
      </c>
      <c r="AE43" t="n">
        <v>118397.3660636343</v>
      </c>
      <c r="AF43" t="n">
        <v>3.561251339994578e-06</v>
      </c>
      <c r="AG43" t="n">
        <v>6</v>
      </c>
      <c r="AH43" t="n">
        <v>107097.6876182988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15.0131</v>
      </c>
      <c r="E44" t="n">
        <v>6.66</v>
      </c>
      <c r="F44" t="n">
        <v>4.1</v>
      </c>
      <c r="G44" t="n">
        <v>61.47</v>
      </c>
      <c r="H44" t="n">
        <v>1.06</v>
      </c>
      <c r="I44" t="n">
        <v>4</v>
      </c>
      <c r="J44" t="n">
        <v>192.56</v>
      </c>
      <c r="K44" t="n">
        <v>52.44</v>
      </c>
      <c r="L44" t="n">
        <v>11.5</v>
      </c>
      <c r="M44" t="n">
        <v>2</v>
      </c>
      <c r="N44" t="n">
        <v>38.62</v>
      </c>
      <c r="O44" t="n">
        <v>23983.44</v>
      </c>
      <c r="P44" t="n">
        <v>43.62</v>
      </c>
      <c r="Q44" t="n">
        <v>203.56</v>
      </c>
      <c r="R44" t="n">
        <v>15.87</v>
      </c>
      <c r="S44" t="n">
        <v>13.05</v>
      </c>
      <c r="T44" t="n">
        <v>1121.85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86.44621113564152</v>
      </c>
      <c r="AB44" t="n">
        <v>118.2795198134118</v>
      </c>
      <c r="AC44" t="n">
        <v>106.9910884487992</v>
      </c>
      <c r="AD44" t="n">
        <v>86446.21113564153</v>
      </c>
      <c r="AE44" t="n">
        <v>118279.5198134118</v>
      </c>
      <c r="AF44" t="n">
        <v>3.5616783684606e-06</v>
      </c>
      <c r="AG44" t="n">
        <v>6</v>
      </c>
      <c r="AH44" t="n">
        <v>106991.0884487992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15.0069</v>
      </c>
      <c r="E45" t="n">
        <v>6.66</v>
      </c>
      <c r="F45" t="n">
        <v>4.1</v>
      </c>
      <c r="G45" t="n">
        <v>61.51</v>
      </c>
      <c r="H45" t="n">
        <v>1.08</v>
      </c>
      <c r="I45" t="n">
        <v>4</v>
      </c>
      <c r="J45" t="n">
        <v>192.95</v>
      </c>
      <c r="K45" t="n">
        <v>52.44</v>
      </c>
      <c r="L45" t="n">
        <v>11.75</v>
      </c>
      <c r="M45" t="n">
        <v>2</v>
      </c>
      <c r="N45" t="n">
        <v>38.75</v>
      </c>
      <c r="O45" t="n">
        <v>24030.86</v>
      </c>
      <c r="P45" t="n">
        <v>43.48</v>
      </c>
      <c r="Q45" t="n">
        <v>203.56</v>
      </c>
      <c r="R45" t="n">
        <v>15.9</v>
      </c>
      <c r="S45" t="n">
        <v>13.05</v>
      </c>
      <c r="T45" t="n">
        <v>1136.38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86.40491442549039</v>
      </c>
      <c r="AB45" t="n">
        <v>118.2230158327008</v>
      </c>
      <c r="AC45" t="n">
        <v>106.9399771287035</v>
      </c>
      <c r="AD45" t="n">
        <v>86404.91442549039</v>
      </c>
      <c r="AE45" t="n">
        <v>118223.0158327008</v>
      </c>
      <c r="AF45" t="n">
        <v>3.560207492633192e-06</v>
      </c>
      <c r="AG45" t="n">
        <v>6</v>
      </c>
      <c r="AH45" t="n">
        <v>106939.9771287035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15.0301</v>
      </c>
      <c r="E46" t="n">
        <v>6.65</v>
      </c>
      <c r="F46" t="n">
        <v>4.09</v>
      </c>
      <c r="G46" t="n">
        <v>61.36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43.09</v>
      </c>
      <c r="Q46" t="n">
        <v>203.56</v>
      </c>
      <c r="R46" t="n">
        <v>15.52</v>
      </c>
      <c r="S46" t="n">
        <v>13.05</v>
      </c>
      <c r="T46" t="n">
        <v>942.6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86.2110513651732</v>
      </c>
      <c r="AB46" t="n">
        <v>117.9577638409403</v>
      </c>
      <c r="AC46" t="n">
        <v>106.700040414753</v>
      </c>
      <c r="AD46" t="n">
        <v>86211.0513651732</v>
      </c>
      <c r="AE46" t="n">
        <v>117957.7638409403</v>
      </c>
      <c r="AF46" t="n">
        <v>3.565711415084137e-06</v>
      </c>
      <c r="AG46" t="n">
        <v>6</v>
      </c>
      <c r="AH46" t="n">
        <v>106700.040414753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15.0313</v>
      </c>
      <c r="E47" t="n">
        <v>6.65</v>
      </c>
      <c r="F47" t="n">
        <v>4.09</v>
      </c>
      <c r="G47" t="n">
        <v>61.35</v>
      </c>
      <c r="H47" t="n">
        <v>1.12</v>
      </c>
      <c r="I47" t="n">
        <v>4</v>
      </c>
      <c r="J47" t="n">
        <v>193.72</v>
      </c>
      <c r="K47" t="n">
        <v>52.44</v>
      </c>
      <c r="L47" t="n">
        <v>12.25</v>
      </c>
      <c r="M47" t="n">
        <v>2</v>
      </c>
      <c r="N47" t="n">
        <v>39.02</v>
      </c>
      <c r="O47" t="n">
        <v>24125.85</v>
      </c>
      <c r="P47" t="n">
        <v>42.74</v>
      </c>
      <c r="Q47" t="n">
        <v>203.56</v>
      </c>
      <c r="R47" t="n">
        <v>15.58</v>
      </c>
      <c r="S47" t="n">
        <v>13.05</v>
      </c>
      <c r="T47" t="n">
        <v>973.41</v>
      </c>
      <c r="U47" t="n">
        <v>0.84</v>
      </c>
      <c r="V47" t="n">
        <v>0.91</v>
      </c>
      <c r="W47" t="n">
        <v>0.06</v>
      </c>
      <c r="X47" t="n">
        <v>0.05</v>
      </c>
      <c r="Y47" t="n">
        <v>1</v>
      </c>
      <c r="Z47" t="n">
        <v>10</v>
      </c>
      <c r="AA47" t="n">
        <v>86.08252528935489</v>
      </c>
      <c r="AB47" t="n">
        <v>117.7819087938355</v>
      </c>
      <c r="AC47" t="n">
        <v>106.5409687265297</v>
      </c>
      <c r="AD47" t="n">
        <v>86082.52528935489</v>
      </c>
      <c r="AE47" t="n">
        <v>117781.9087938355</v>
      </c>
      <c r="AF47" t="n">
        <v>3.565996100728152e-06</v>
      </c>
      <c r="AG47" t="n">
        <v>6</v>
      </c>
      <c r="AH47" t="n">
        <v>106540.9687265297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15.0031</v>
      </c>
      <c r="E48" t="n">
        <v>6.67</v>
      </c>
      <c r="F48" t="n">
        <v>4.1</v>
      </c>
      <c r="G48" t="n">
        <v>61.54</v>
      </c>
      <c r="H48" t="n">
        <v>1.14</v>
      </c>
      <c r="I48" t="n">
        <v>4</v>
      </c>
      <c r="J48" t="n">
        <v>194.1</v>
      </c>
      <c r="K48" t="n">
        <v>52.44</v>
      </c>
      <c r="L48" t="n">
        <v>12.5</v>
      </c>
      <c r="M48" t="n">
        <v>2</v>
      </c>
      <c r="N48" t="n">
        <v>39.16</v>
      </c>
      <c r="O48" t="n">
        <v>24173.41</v>
      </c>
      <c r="P48" t="n">
        <v>42.92</v>
      </c>
      <c r="Q48" t="n">
        <v>203.56</v>
      </c>
      <c r="R48" t="n">
        <v>16.01</v>
      </c>
      <c r="S48" t="n">
        <v>13.05</v>
      </c>
      <c r="T48" t="n">
        <v>1189.9</v>
      </c>
      <c r="U48" t="n">
        <v>0.82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86.20758610543245</v>
      </c>
      <c r="AB48" t="n">
        <v>117.9530225196866</v>
      </c>
      <c r="AC48" t="n">
        <v>106.6957515985452</v>
      </c>
      <c r="AD48" t="n">
        <v>86207.58610543245</v>
      </c>
      <c r="AE48" t="n">
        <v>117953.0225196866</v>
      </c>
      <c r="AF48" t="n">
        <v>3.559305988093813e-06</v>
      </c>
      <c r="AG48" t="n">
        <v>6</v>
      </c>
      <c r="AH48" t="n">
        <v>106695.7515985452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14.9994</v>
      </c>
      <c r="E49" t="n">
        <v>6.67</v>
      </c>
      <c r="F49" t="n">
        <v>4.1</v>
      </c>
      <c r="G49" t="n">
        <v>61.56</v>
      </c>
      <c r="H49" t="n">
        <v>1.16</v>
      </c>
      <c r="I49" t="n">
        <v>4</v>
      </c>
      <c r="J49" t="n">
        <v>194.49</v>
      </c>
      <c r="K49" t="n">
        <v>52.44</v>
      </c>
      <c r="L49" t="n">
        <v>12.75</v>
      </c>
      <c r="M49" t="n">
        <v>1</v>
      </c>
      <c r="N49" t="n">
        <v>39.3</v>
      </c>
      <c r="O49" t="n">
        <v>24221.02</v>
      </c>
      <c r="P49" t="n">
        <v>42.35</v>
      </c>
      <c r="Q49" t="n">
        <v>203.57</v>
      </c>
      <c r="R49" t="n">
        <v>15.98</v>
      </c>
      <c r="S49" t="n">
        <v>13.05</v>
      </c>
      <c r="T49" t="n">
        <v>1176.69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86.00637974734438</v>
      </c>
      <c r="AB49" t="n">
        <v>117.6777231039526</v>
      </c>
      <c r="AC49" t="n">
        <v>106.4467263726636</v>
      </c>
      <c r="AD49" t="n">
        <v>86006.37974734438</v>
      </c>
      <c r="AE49" t="n">
        <v>117677.7231039526</v>
      </c>
      <c r="AF49" t="n">
        <v>3.558428207358102e-06</v>
      </c>
      <c r="AG49" t="n">
        <v>6</v>
      </c>
      <c r="AH49" t="n">
        <v>106446.7263726636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14.9994</v>
      </c>
      <c r="E50" t="n">
        <v>6.67</v>
      </c>
      <c r="F50" t="n">
        <v>4.1</v>
      </c>
      <c r="G50" t="n">
        <v>61.56</v>
      </c>
      <c r="H50" t="n">
        <v>1.18</v>
      </c>
      <c r="I50" t="n">
        <v>4</v>
      </c>
      <c r="J50" t="n">
        <v>194.88</v>
      </c>
      <c r="K50" t="n">
        <v>52.44</v>
      </c>
      <c r="L50" t="n">
        <v>13</v>
      </c>
      <c r="M50" t="n">
        <v>0</v>
      </c>
      <c r="N50" t="n">
        <v>39.43</v>
      </c>
      <c r="O50" t="n">
        <v>24268.67</v>
      </c>
      <c r="P50" t="n">
        <v>42.25</v>
      </c>
      <c r="Q50" t="n">
        <v>203.57</v>
      </c>
      <c r="R50" t="n">
        <v>15.99</v>
      </c>
      <c r="S50" t="n">
        <v>13.05</v>
      </c>
      <c r="T50" t="n">
        <v>1178.22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85.97009857231765</v>
      </c>
      <c r="AB50" t="n">
        <v>117.6280815996686</v>
      </c>
      <c r="AC50" t="n">
        <v>106.4018225838762</v>
      </c>
      <c r="AD50" t="n">
        <v>85970.09857231766</v>
      </c>
      <c r="AE50" t="n">
        <v>117628.0815996686</v>
      </c>
      <c r="AF50" t="n">
        <v>3.558428207358102e-06</v>
      </c>
      <c r="AG50" t="n">
        <v>6</v>
      </c>
      <c r="AH50" t="n">
        <v>106401.8225838762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9.850899999999999</v>
      </c>
      <c r="E2" t="n">
        <v>10.15</v>
      </c>
      <c r="F2" t="n">
        <v>5.17</v>
      </c>
      <c r="G2" t="n">
        <v>5.54</v>
      </c>
      <c r="H2" t="n">
        <v>0.08</v>
      </c>
      <c r="I2" t="n">
        <v>56</v>
      </c>
      <c r="J2" t="n">
        <v>213.37</v>
      </c>
      <c r="K2" t="n">
        <v>56.13</v>
      </c>
      <c r="L2" t="n">
        <v>1</v>
      </c>
      <c r="M2" t="n">
        <v>54</v>
      </c>
      <c r="N2" t="n">
        <v>46.25</v>
      </c>
      <c r="O2" t="n">
        <v>26550.29</v>
      </c>
      <c r="P2" t="n">
        <v>75.83</v>
      </c>
      <c r="Q2" t="n">
        <v>203.62</v>
      </c>
      <c r="R2" t="n">
        <v>49.5</v>
      </c>
      <c r="S2" t="n">
        <v>13.05</v>
      </c>
      <c r="T2" t="n">
        <v>17673.73</v>
      </c>
      <c r="U2" t="n">
        <v>0.26</v>
      </c>
      <c r="V2" t="n">
        <v>0.72</v>
      </c>
      <c r="W2" t="n">
        <v>0.14</v>
      </c>
      <c r="X2" t="n">
        <v>1.13</v>
      </c>
      <c r="Y2" t="n">
        <v>1</v>
      </c>
      <c r="Z2" t="n">
        <v>10</v>
      </c>
      <c r="AA2" t="n">
        <v>154.0018771214941</v>
      </c>
      <c r="AB2" t="n">
        <v>210.7121623608501</v>
      </c>
      <c r="AC2" t="n">
        <v>190.602089321568</v>
      </c>
      <c r="AD2" t="n">
        <v>154001.8771214942</v>
      </c>
      <c r="AE2" t="n">
        <v>210712.1623608501</v>
      </c>
      <c r="AF2" t="n">
        <v>2.264968402844524e-06</v>
      </c>
      <c r="AG2" t="n">
        <v>9</v>
      </c>
      <c r="AH2" t="n">
        <v>190602.089321568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10.7927</v>
      </c>
      <c r="E3" t="n">
        <v>9.27</v>
      </c>
      <c r="F3" t="n">
        <v>4.88</v>
      </c>
      <c r="G3" t="n">
        <v>6.97</v>
      </c>
      <c r="H3" t="n">
        <v>0.1</v>
      </c>
      <c r="I3" t="n">
        <v>42</v>
      </c>
      <c r="J3" t="n">
        <v>213.78</v>
      </c>
      <c r="K3" t="n">
        <v>56.13</v>
      </c>
      <c r="L3" t="n">
        <v>1.25</v>
      </c>
      <c r="M3" t="n">
        <v>40</v>
      </c>
      <c r="N3" t="n">
        <v>46.4</v>
      </c>
      <c r="O3" t="n">
        <v>26600.32</v>
      </c>
      <c r="P3" t="n">
        <v>71.29000000000001</v>
      </c>
      <c r="Q3" t="n">
        <v>203.63</v>
      </c>
      <c r="R3" t="n">
        <v>40.15</v>
      </c>
      <c r="S3" t="n">
        <v>13.05</v>
      </c>
      <c r="T3" t="n">
        <v>13069.16</v>
      </c>
      <c r="U3" t="n">
        <v>0.33</v>
      </c>
      <c r="V3" t="n">
        <v>0.77</v>
      </c>
      <c r="W3" t="n">
        <v>0.12</v>
      </c>
      <c r="X3" t="n">
        <v>0.84</v>
      </c>
      <c r="Y3" t="n">
        <v>1</v>
      </c>
      <c r="Z3" t="n">
        <v>10</v>
      </c>
      <c r="AA3" t="n">
        <v>146.0045664709949</v>
      </c>
      <c r="AB3" t="n">
        <v>199.7698891123971</v>
      </c>
      <c r="AC3" t="n">
        <v>180.7041312743669</v>
      </c>
      <c r="AD3" t="n">
        <v>146004.5664709949</v>
      </c>
      <c r="AE3" t="n">
        <v>199769.8891123971</v>
      </c>
      <c r="AF3" t="n">
        <v>2.481511788910668e-06</v>
      </c>
      <c r="AG3" t="n">
        <v>9</v>
      </c>
      <c r="AH3" t="n">
        <v>180704.1312743669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11.4188</v>
      </c>
      <c r="E4" t="n">
        <v>8.76</v>
      </c>
      <c r="F4" t="n">
        <v>4.71</v>
      </c>
      <c r="G4" t="n">
        <v>8.31</v>
      </c>
      <c r="H4" t="n">
        <v>0.12</v>
      </c>
      <c r="I4" t="n">
        <v>34</v>
      </c>
      <c r="J4" t="n">
        <v>214.19</v>
      </c>
      <c r="K4" t="n">
        <v>56.13</v>
      </c>
      <c r="L4" t="n">
        <v>1.5</v>
      </c>
      <c r="M4" t="n">
        <v>32</v>
      </c>
      <c r="N4" t="n">
        <v>46.56</v>
      </c>
      <c r="O4" t="n">
        <v>26650.41</v>
      </c>
      <c r="P4" t="n">
        <v>68.59999999999999</v>
      </c>
      <c r="Q4" t="n">
        <v>203.71</v>
      </c>
      <c r="R4" t="n">
        <v>34.87</v>
      </c>
      <c r="S4" t="n">
        <v>13.05</v>
      </c>
      <c r="T4" t="n">
        <v>10467.74</v>
      </c>
      <c r="U4" t="n">
        <v>0.37</v>
      </c>
      <c r="V4" t="n">
        <v>0.79</v>
      </c>
      <c r="W4" t="n">
        <v>0.11</v>
      </c>
      <c r="X4" t="n">
        <v>0.67</v>
      </c>
      <c r="Y4" t="n">
        <v>1</v>
      </c>
      <c r="Z4" t="n">
        <v>10</v>
      </c>
      <c r="AA4" t="n">
        <v>130.9836619458615</v>
      </c>
      <c r="AB4" t="n">
        <v>179.2176248655815</v>
      </c>
      <c r="AC4" t="n">
        <v>162.1133462819768</v>
      </c>
      <c r="AD4" t="n">
        <v>130983.6619458614</v>
      </c>
      <c r="AE4" t="n">
        <v>179217.6248655815</v>
      </c>
      <c r="AF4" t="n">
        <v>2.625467845415247e-06</v>
      </c>
      <c r="AG4" t="n">
        <v>8</v>
      </c>
      <c r="AH4" t="n">
        <v>162113.3462819768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11.8452</v>
      </c>
      <c r="E5" t="n">
        <v>8.44</v>
      </c>
      <c r="F5" t="n">
        <v>4.61</v>
      </c>
      <c r="G5" t="n">
        <v>9.529999999999999</v>
      </c>
      <c r="H5" t="n">
        <v>0.14</v>
      </c>
      <c r="I5" t="n">
        <v>29</v>
      </c>
      <c r="J5" t="n">
        <v>214.59</v>
      </c>
      <c r="K5" t="n">
        <v>56.13</v>
      </c>
      <c r="L5" t="n">
        <v>1.75</v>
      </c>
      <c r="M5" t="n">
        <v>27</v>
      </c>
      <c r="N5" t="n">
        <v>46.72</v>
      </c>
      <c r="O5" t="n">
        <v>26700.55</v>
      </c>
      <c r="P5" t="n">
        <v>66.90000000000001</v>
      </c>
      <c r="Q5" t="n">
        <v>203.65</v>
      </c>
      <c r="R5" t="n">
        <v>31.63</v>
      </c>
      <c r="S5" t="n">
        <v>13.05</v>
      </c>
      <c r="T5" t="n">
        <v>8875.450000000001</v>
      </c>
      <c r="U5" t="n">
        <v>0.41</v>
      </c>
      <c r="V5" t="n">
        <v>0.8100000000000001</v>
      </c>
      <c r="W5" t="n">
        <v>0.1</v>
      </c>
      <c r="X5" t="n">
        <v>0.5600000000000001</v>
      </c>
      <c r="Y5" t="n">
        <v>1</v>
      </c>
      <c r="Z5" t="n">
        <v>10</v>
      </c>
      <c r="AA5" t="n">
        <v>128.3678839636622</v>
      </c>
      <c r="AB5" t="n">
        <v>175.6386020303582</v>
      </c>
      <c r="AC5" t="n">
        <v>158.875900362956</v>
      </c>
      <c r="AD5" t="n">
        <v>128367.8839636622</v>
      </c>
      <c r="AE5" t="n">
        <v>175638.6020303582</v>
      </c>
      <c r="AF5" t="n">
        <v>2.723507874952944e-06</v>
      </c>
      <c r="AG5" t="n">
        <v>8</v>
      </c>
      <c r="AH5" t="n">
        <v>158875.900362956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12.2017</v>
      </c>
      <c r="E6" t="n">
        <v>8.199999999999999</v>
      </c>
      <c r="F6" t="n">
        <v>4.53</v>
      </c>
      <c r="G6" t="n">
        <v>10.87</v>
      </c>
      <c r="H6" t="n">
        <v>0.17</v>
      </c>
      <c r="I6" t="n">
        <v>25</v>
      </c>
      <c r="J6" t="n">
        <v>215</v>
      </c>
      <c r="K6" t="n">
        <v>56.13</v>
      </c>
      <c r="L6" t="n">
        <v>2</v>
      </c>
      <c r="M6" t="n">
        <v>23</v>
      </c>
      <c r="N6" t="n">
        <v>46.87</v>
      </c>
      <c r="O6" t="n">
        <v>26750.75</v>
      </c>
      <c r="P6" t="n">
        <v>65.59</v>
      </c>
      <c r="Q6" t="n">
        <v>203.56</v>
      </c>
      <c r="R6" t="n">
        <v>29.14</v>
      </c>
      <c r="S6" t="n">
        <v>13.05</v>
      </c>
      <c r="T6" t="n">
        <v>7651.26</v>
      </c>
      <c r="U6" t="n">
        <v>0.45</v>
      </c>
      <c r="V6" t="n">
        <v>0.83</v>
      </c>
      <c r="W6" t="n">
        <v>0.09</v>
      </c>
      <c r="X6" t="n">
        <v>0.49</v>
      </c>
      <c r="Y6" t="n">
        <v>1</v>
      </c>
      <c r="Z6" t="n">
        <v>10</v>
      </c>
      <c r="AA6" t="n">
        <v>126.3792328635019</v>
      </c>
      <c r="AB6" t="n">
        <v>172.9176418620256</v>
      </c>
      <c r="AC6" t="n">
        <v>156.4146248141967</v>
      </c>
      <c r="AD6" t="n">
        <v>126379.2328635019</v>
      </c>
      <c r="AE6" t="n">
        <v>172917.6418620257</v>
      </c>
      <c r="AF6" t="n">
        <v>2.805476145427122e-06</v>
      </c>
      <c r="AG6" t="n">
        <v>8</v>
      </c>
      <c r="AH6" t="n">
        <v>156414.6248141967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12.5043</v>
      </c>
      <c r="E7" t="n">
        <v>8</v>
      </c>
      <c r="F7" t="n">
        <v>4.46</v>
      </c>
      <c r="G7" t="n">
        <v>12.15</v>
      </c>
      <c r="H7" t="n">
        <v>0.19</v>
      </c>
      <c r="I7" t="n">
        <v>22</v>
      </c>
      <c r="J7" t="n">
        <v>215.41</v>
      </c>
      <c r="K7" t="n">
        <v>56.13</v>
      </c>
      <c r="L7" t="n">
        <v>2.25</v>
      </c>
      <c r="M7" t="n">
        <v>20</v>
      </c>
      <c r="N7" t="n">
        <v>47.03</v>
      </c>
      <c r="O7" t="n">
        <v>26801</v>
      </c>
      <c r="P7" t="n">
        <v>64.44</v>
      </c>
      <c r="Q7" t="n">
        <v>203.6</v>
      </c>
      <c r="R7" t="n">
        <v>26.93</v>
      </c>
      <c r="S7" t="n">
        <v>13.05</v>
      </c>
      <c r="T7" t="n">
        <v>6558.95</v>
      </c>
      <c r="U7" t="n">
        <v>0.48</v>
      </c>
      <c r="V7" t="n">
        <v>0.84</v>
      </c>
      <c r="W7" t="n">
        <v>0.09</v>
      </c>
      <c r="X7" t="n">
        <v>0.41</v>
      </c>
      <c r="Y7" t="n">
        <v>1</v>
      </c>
      <c r="Z7" t="n">
        <v>10</v>
      </c>
      <c r="AA7" t="n">
        <v>114.1117898358708</v>
      </c>
      <c r="AB7" t="n">
        <v>156.1327851102388</v>
      </c>
      <c r="AC7" t="n">
        <v>141.2316912331006</v>
      </c>
      <c r="AD7" t="n">
        <v>114111.7898358708</v>
      </c>
      <c r="AE7" t="n">
        <v>156132.7851102388</v>
      </c>
      <c r="AF7" t="n">
        <v>2.875051457195667e-06</v>
      </c>
      <c r="AG7" t="n">
        <v>7</v>
      </c>
      <c r="AH7" t="n">
        <v>141231.6912331006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12.8894</v>
      </c>
      <c r="E8" t="n">
        <v>7.76</v>
      </c>
      <c r="F8" t="n">
        <v>4.34</v>
      </c>
      <c r="G8" t="n">
        <v>13.72</v>
      </c>
      <c r="H8" t="n">
        <v>0.21</v>
      </c>
      <c r="I8" t="n">
        <v>19</v>
      </c>
      <c r="J8" t="n">
        <v>215.82</v>
      </c>
      <c r="K8" t="n">
        <v>56.13</v>
      </c>
      <c r="L8" t="n">
        <v>2.5</v>
      </c>
      <c r="M8" t="n">
        <v>17</v>
      </c>
      <c r="N8" t="n">
        <v>47.19</v>
      </c>
      <c r="O8" t="n">
        <v>26851.31</v>
      </c>
      <c r="P8" t="n">
        <v>62.56</v>
      </c>
      <c r="Q8" t="n">
        <v>203.61</v>
      </c>
      <c r="R8" t="n">
        <v>23.14</v>
      </c>
      <c r="S8" t="n">
        <v>13.05</v>
      </c>
      <c r="T8" t="n">
        <v>4682.48</v>
      </c>
      <c r="U8" t="n">
        <v>0.5600000000000001</v>
      </c>
      <c r="V8" t="n">
        <v>0.86</v>
      </c>
      <c r="W8" t="n">
        <v>0.08</v>
      </c>
      <c r="X8" t="n">
        <v>0.3</v>
      </c>
      <c r="Y8" t="n">
        <v>1</v>
      </c>
      <c r="Z8" t="n">
        <v>10</v>
      </c>
      <c r="AA8" t="n">
        <v>111.9161618139435</v>
      </c>
      <c r="AB8" t="n">
        <v>153.1286299863675</v>
      </c>
      <c r="AC8" t="n">
        <v>138.5142484578924</v>
      </c>
      <c r="AD8" t="n">
        <v>111916.1618139435</v>
      </c>
      <c r="AE8" t="n">
        <v>153128.6299863675</v>
      </c>
      <c r="AF8" t="n">
        <v>2.963595583309567e-06</v>
      </c>
      <c r="AG8" t="n">
        <v>7</v>
      </c>
      <c r="AH8" t="n">
        <v>138514.2484578924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12.8109</v>
      </c>
      <c r="E9" t="n">
        <v>7.81</v>
      </c>
      <c r="F9" t="n">
        <v>4.43</v>
      </c>
      <c r="G9" t="n">
        <v>14.78</v>
      </c>
      <c r="H9" t="n">
        <v>0.23</v>
      </c>
      <c r="I9" t="n">
        <v>18</v>
      </c>
      <c r="J9" t="n">
        <v>216.22</v>
      </c>
      <c r="K9" t="n">
        <v>56.13</v>
      </c>
      <c r="L9" t="n">
        <v>2.75</v>
      </c>
      <c r="M9" t="n">
        <v>16</v>
      </c>
      <c r="N9" t="n">
        <v>47.35</v>
      </c>
      <c r="O9" t="n">
        <v>26901.66</v>
      </c>
      <c r="P9" t="n">
        <v>63.76</v>
      </c>
      <c r="Q9" t="n">
        <v>203.65</v>
      </c>
      <c r="R9" t="n">
        <v>26.86</v>
      </c>
      <c r="S9" t="n">
        <v>13.05</v>
      </c>
      <c r="T9" t="n">
        <v>6545.94</v>
      </c>
      <c r="U9" t="n">
        <v>0.49</v>
      </c>
      <c r="V9" t="n">
        <v>0.84</v>
      </c>
      <c r="W9" t="n">
        <v>0.07000000000000001</v>
      </c>
      <c r="X9" t="n">
        <v>0.39</v>
      </c>
      <c r="Y9" t="n">
        <v>1</v>
      </c>
      <c r="Z9" t="n">
        <v>10</v>
      </c>
      <c r="AA9" t="n">
        <v>112.8444782005591</v>
      </c>
      <c r="AB9" t="n">
        <v>154.3987934209628</v>
      </c>
      <c r="AC9" t="n">
        <v>139.663189276976</v>
      </c>
      <c r="AD9" t="n">
        <v>112844.4782005591</v>
      </c>
      <c r="AE9" t="n">
        <v>154398.7934209628</v>
      </c>
      <c r="AF9" t="n">
        <v>2.945546469053682e-06</v>
      </c>
      <c r="AG9" t="n">
        <v>7</v>
      </c>
      <c r="AH9" t="n">
        <v>139663.189276976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13.0881</v>
      </c>
      <c r="E10" t="n">
        <v>7.64</v>
      </c>
      <c r="F10" t="n">
        <v>4.35</v>
      </c>
      <c r="G10" t="n">
        <v>16.32</v>
      </c>
      <c r="H10" t="n">
        <v>0.25</v>
      </c>
      <c r="I10" t="n">
        <v>16</v>
      </c>
      <c r="J10" t="n">
        <v>216.63</v>
      </c>
      <c r="K10" t="n">
        <v>56.13</v>
      </c>
      <c r="L10" t="n">
        <v>3</v>
      </c>
      <c r="M10" t="n">
        <v>14</v>
      </c>
      <c r="N10" t="n">
        <v>47.51</v>
      </c>
      <c r="O10" t="n">
        <v>26952.08</v>
      </c>
      <c r="P10" t="n">
        <v>62.38</v>
      </c>
      <c r="Q10" t="n">
        <v>203.61</v>
      </c>
      <c r="R10" t="n">
        <v>23.71</v>
      </c>
      <c r="S10" t="n">
        <v>13.05</v>
      </c>
      <c r="T10" t="n">
        <v>4978.02</v>
      </c>
      <c r="U10" t="n">
        <v>0.55</v>
      </c>
      <c r="V10" t="n">
        <v>0.86</v>
      </c>
      <c r="W10" t="n">
        <v>0.08</v>
      </c>
      <c r="X10" t="n">
        <v>0.31</v>
      </c>
      <c r="Y10" t="n">
        <v>1</v>
      </c>
      <c r="Z10" t="n">
        <v>10</v>
      </c>
      <c r="AA10" t="n">
        <v>111.3175122720739</v>
      </c>
      <c r="AB10" t="n">
        <v>152.3095312726281</v>
      </c>
      <c r="AC10" t="n">
        <v>137.7733233757798</v>
      </c>
      <c r="AD10" t="n">
        <v>111317.5122720739</v>
      </c>
      <c r="AE10" t="n">
        <v>152309.5312726281</v>
      </c>
      <c r="AF10" t="n">
        <v>3.00928168525408e-06</v>
      </c>
      <c r="AG10" t="n">
        <v>7</v>
      </c>
      <c r="AH10" t="n">
        <v>137773.3233757798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13.2096</v>
      </c>
      <c r="E11" t="n">
        <v>7.57</v>
      </c>
      <c r="F11" t="n">
        <v>4.32</v>
      </c>
      <c r="G11" t="n">
        <v>17.3</v>
      </c>
      <c r="H11" t="n">
        <v>0.27</v>
      </c>
      <c r="I11" t="n">
        <v>15</v>
      </c>
      <c r="J11" t="n">
        <v>217.04</v>
      </c>
      <c r="K11" t="n">
        <v>56.13</v>
      </c>
      <c r="L11" t="n">
        <v>3.25</v>
      </c>
      <c r="M11" t="n">
        <v>13</v>
      </c>
      <c r="N11" t="n">
        <v>47.66</v>
      </c>
      <c r="O11" t="n">
        <v>27002.55</v>
      </c>
      <c r="P11" t="n">
        <v>61.85</v>
      </c>
      <c r="Q11" t="n">
        <v>203.59</v>
      </c>
      <c r="R11" t="n">
        <v>22.89</v>
      </c>
      <c r="S11" t="n">
        <v>13.05</v>
      </c>
      <c r="T11" t="n">
        <v>4574.06</v>
      </c>
      <c r="U11" t="n">
        <v>0.57</v>
      </c>
      <c r="V11" t="n">
        <v>0.86</v>
      </c>
      <c r="W11" t="n">
        <v>0.08</v>
      </c>
      <c r="X11" t="n">
        <v>0.28</v>
      </c>
      <c r="Y11" t="n">
        <v>1</v>
      </c>
      <c r="Z11" t="n">
        <v>10</v>
      </c>
      <c r="AA11" t="n">
        <v>110.7101008291408</v>
      </c>
      <c r="AB11" t="n">
        <v>151.4784441393058</v>
      </c>
      <c r="AC11" t="n">
        <v>137.0215540320234</v>
      </c>
      <c r="AD11" t="n">
        <v>110710.1008291408</v>
      </c>
      <c r="AE11" t="n">
        <v>151478.4441393058</v>
      </c>
      <c r="AF11" t="n">
        <v>3.037217575471787e-06</v>
      </c>
      <c r="AG11" t="n">
        <v>7</v>
      </c>
      <c r="AH11" t="n">
        <v>137021.5540320234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13.3205</v>
      </c>
      <c r="E12" t="n">
        <v>7.51</v>
      </c>
      <c r="F12" t="n">
        <v>4.3</v>
      </c>
      <c r="G12" t="n">
        <v>18.44</v>
      </c>
      <c r="H12" t="n">
        <v>0.29</v>
      </c>
      <c r="I12" t="n">
        <v>14</v>
      </c>
      <c r="J12" t="n">
        <v>217.45</v>
      </c>
      <c r="K12" t="n">
        <v>56.13</v>
      </c>
      <c r="L12" t="n">
        <v>3.5</v>
      </c>
      <c r="M12" t="n">
        <v>12</v>
      </c>
      <c r="N12" t="n">
        <v>47.82</v>
      </c>
      <c r="O12" t="n">
        <v>27053.07</v>
      </c>
      <c r="P12" t="n">
        <v>61.38</v>
      </c>
      <c r="Q12" t="n">
        <v>203.56</v>
      </c>
      <c r="R12" t="n">
        <v>22.25</v>
      </c>
      <c r="S12" t="n">
        <v>13.05</v>
      </c>
      <c r="T12" t="n">
        <v>4261.55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110.1866318040137</v>
      </c>
      <c r="AB12" t="n">
        <v>150.7622107253038</v>
      </c>
      <c r="AC12" t="n">
        <v>136.3736769298136</v>
      </c>
      <c r="AD12" t="n">
        <v>110186.6318040137</v>
      </c>
      <c r="AE12" t="n">
        <v>150762.2107253038</v>
      </c>
      <c r="AF12" t="n">
        <v>3.062716260452394e-06</v>
      </c>
      <c r="AG12" t="n">
        <v>7</v>
      </c>
      <c r="AH12" t="n">
        <v>136373.6769298136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13.4308</v>
      </c>
      <c r="E13" t="n">
        <v>7.45</v>
      </c>
      <c r="F13" t="n">
        <v>4.28</v>
      </c>
      <c r="G13" t="n">
        <v>19.77</v>
      </c>
      <c r="H13" t="n">
        <v>0.31</v>
      </c>
      <c r="I13" t="n">
        <v>13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60.87</v>
      </c>
      <c r="Q13" t="n">
        <v>203.57</v>
      </c>
      <c r="R13" t="n">
        <v>21.61</v>
      </c>
      <c r="S13" t="n">
        <v>13.05</v>
      </c>
      <c r="T13" t="n">
        <v>3946.72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109.6571042926987</v>
      </c>
      <c r="AB13" t="n">
        <v>150.0376878232179</v>
      </c>
      <c r="AC13" t="n">
        <v>135.7183014766283</v>
      </c>
      <c r="AD13" t="n">
        <v>109657.1042926987</v>
      </c>
      <c r="AE13" t="n">
        <v>150037.6878232179</v>
      </c>
      <c r="AF13" t="n">
        <v>3.08807699041958e-06</v>
      </c>
      <c r="AG13" t="n">
        <v>7</v>
      </c>
      <c r="AH13" t="n">
        <v>135718.3014766283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13.5547</v>
      </c>
      <c r="E14" t="n">
        <v>7.38</v>
      </c>
      <c r="F14" t="n">
        <v>4.26</v>
      </c>
      <c r="G14" t="n">
        <v>21.29</v>
      </c>
      <c r="H14" t="n">
        <v>0.33</v>
      </c>
      <c r="I14" t="n">
        <v>12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60.41</v>
      </c>
      <c r="Q14" t="n">
        <v>203.56</v>
      </c>
      <c r="R14" t="n">
        <v>20.75</v>
      </c>
      <c r="S14" t="n">
        <v>13.05</v>
      </c>
      <c r="T14" t="n">
        <v>3521.49</v>
      </c>
      <c r="U14" t="n">
        <v>0.63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109.1230226520923</v>
      </c>
      <c r="AB14" t="n">
        <v>149.3069337605215</v>
      </c>
      <c r="AC14" t="n">
        <v>135.0572895560556</v>
      </c>
      <c r="AD14" t="n">
        <v>109123.0226520923</v>
      </c>
      <c r="AE14" t="n">
        <v>149306.9337605215</v>
      </c>
      <c r="AF14" t="n">
        <v>3.11656470069097e-06</v>
      </c>
      <c r="AG14" t="n">
        <v>7</v>
      </c>
      <c r="AH14" t="n">
        <v>135057.2895560556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13.5384</v>
      </c>
      <c r="E15" t="n">
        <v>7.39</v>
      </c>
      <c r="F15" t="n">
        <v>4.27</v>
      </c>
      <c r="G15" t="n">
        <v>21.33</v>
      </c>
      <c r="H15" t="n">
        <v>0.35</v>
      </c>
      <c r="I15" t="n">
        <v>12</v>
      </c>
      <c r="J15" t="n">
        <v>218.68</v>
      </c>
      <c r="K15" t="n">
        <v>56.13</v>
      </c>
      <c r="L15" t="n">
        <v>4.25</v>
      </c>
      <c r="M15" t="n">
        <v>10</v>
      </c>
      <c r="N15" t="n">
        <v>48.31</v>
      </c>
      <c r="O15" t="n">
        <v>27204.98</v>
      </c>
      <c r="P15" t="n">
        <v>60.36</v>
      </c>
      <c r="Q15" t="n">
        <v>203.57</v>
      </c>
      <c r="R15" t="n">
        <v>21.06</v>
      </c>
      <c r="S15" t="n">
        <v>13.05</v>
      </c>
      <c r="T15" t="n">
        <v>3677.37</v>
      </c>
      <c r="U15" t="n">
        <v>0.62</v>
      </c>
      <c r="V15" t="n">
        <v>0.88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109.1636773790247</v>
      </c>
      <c r="AB15" t="n">
        <v>149.3625593514703</v>
      </c>
      <c r="AC15" t="n">
        <v>135.1076063186753</v>
      </c>
      <c r="AD15" t="n">
        <v>109163.6773790247</v>
      </c>
      <c r="AE15" t="n">
        <v>149362.5593514703</v>
      </c>
      <c r="AF15" t="n">
        <v>3.112816922826372e-06</v>
      </c>
      <c r="AG15" t="n">
        <v>7</v>
      </c>
      <c r="AH15" t="n">
        <v>135107.6063186753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13.6685</v>
      </c>
      <c r="E16" t="n">
        <v>7.32</v>
      </c>
      <c r="F16" t="n">
        <v>4.24</v>
      </c>
      <c r="G16" t="n">
        <v>23.12</v>
      </c>
      <c r="H16" t="n">
        <v>0.36</v>
      </c>
      <c r="I16" t="n">
        <v>11</v>
      </c>
      <c r="J16" t="n">
        <v>219.09</v>
      </c>
      <c r="K16" t="n">
        <v>56.13</v>
      </c>
      <c r="L16" t="n">
        <v>4.5</v>
      </c>
      <c r="M16" t="n">
        <v>9</v>
      </c>
      <c r="N16" t="n">
        <v>48.47</v>
      </c>
      <c r="O16" t="n">
        <v>27255.72</v>
      </c>
      <c r="P16" t="n">
        <v>59.83</v>
      </c>
      <c r="Q16" t="n">
        <v>203.58</v>
      </c>
      <c r="R16" t="n">
        <v>20.21</v>
      </c>
      <c r="S16" t="n">
        <v>13.05</v>
      </c>
      <c r="T16" t="n">
        <v>3256.89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108.5749334616914</v>
      </c>
      <c r="AB16" t="n">
        <v>148.5570139502268</v>
      </c>
      <c r="AC16" t="n">
        <v>134.3789410399361</v>
      </c>
      <c r="AD16" t="n">
        <v>108574.9334616914</v>
      </c>
      <c r="AE16" t="n">
        <v>148557.0139502268</v>
      </c>
      <c r="AF16" t="n">
        <v>3.142730168236443e-06</v>
      </c>
      <c r="AG16" t="n">
        <v>7</v>
      </c>
      <c r="AH16" t="n">
        <v>134378.9410399361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13.8137</v>
      </c>
      <c r="E17" t="n">
        <v>7.24</v>
      </c>
      <c r="F17" t="n">
        <v>4.2</v>
      </c>
      <c r="G17" t="n">
        <v>25.23</v>
      </c>
      <c r="H17" t="n">
        <v>0.38</v>
      </c>
      <c r="I17" t="n">
        <v>10</v>
      </c>
      <c r="J17" t="n">
        <v>219.51</v>
      </c>
      <c r="K17" t="n">
        <v>56.13</v>
      </c>
      <c r="L17" t="n">
        <v>4.75</v>
      </c>
      <c r="M17" t="n">
        <v>8</v>
      </c>
      <c r="N17" t="n">
        <v>48.63</v>
      </c>
      <c r="O17" t="n">
        <v>27306.53</v>
      </c>
      <c r="P17" t="n">
        <v>59.25</v>
      </c>
      <c r="Q17" t="n">
        <v>203.59</v>
      </c>
      <c r="R17" t="n">
        <v>18.91</v>
      </c>
      <c r="S17" t="n">
        <v>13.05</v>
      </c>
      <c r="T17" t="n">
        <v>2608.51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107.922160251735</v>
      </c>
      <c r="AB17" t="n">
        <v>147.6638608460433</v>
      </c>
      <c r="AC17" t="n">
        <v>133.5710292144674</v>
      </c>
      <c r="AD17" t="n">
        <v>107922.160251735</v>
      </c>
      <c r="AE17" t="n">
        <v>147663.8608460433</v>
      </c>
      <c r="AF17" t="n">
        <v>3.176115281484271e-06</v>
      </c>
      <c r="AG17" t="n">
        <v>7</v>
      </c>
      <c r="AH17" t="n">
        <v>133571.0292144674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13.8259</v>
      </c>
      <c r="E18" t="n">
        <v>7.23</v>
      </c>
      <c r="F18" t="n">
        <v>4.2</v>
      </c>
      <c r="G18" t="n">
        <v>25.19</v>
      </c>
      <c r="H18" t="n">
        <v>0.4</v>
      </c>
      <c r="I18" t="n">
        <v>10</v>
      </c>
      <c r="J18" t="n">
        <v>219.92</v>
      </c>
      <c r="K18" t="n">
        <v>56.13</v>
      </c>
      <c r="L18" t="n">
        <v>5</v>
      </c>
      <c r="M18" t="n">
        <v>8</v>
      </c>
      <c r="N18" t="n">
        <v>48.79</v>
      </c>
      <c r="O18" t="n">
        <v>27357.39</v>
      </c>
      <c r="P18" t="n">
        <v>58.93</v>
      </c>
      <c r="Q18" t="n">
        <v>203.59</v>
      </c>
      <c r="R18" t="n">
        <v>18.95</v>
      </c>
      <c r="S18" t="n">
        <v>13.05</v>
      </c>
      <c r="T18" t="n">
        <v>2629.4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107.7680312155264</v>
      </c>
      <c r="AB18" t="n">
        <v>147.4529746990097</v>
      </c>
      <c r="AC18" t="n">
        <v>133.380269745326</v>
      </c>
      <c r="AD18" t="n">
        <v>107768.0312155264</v>
      </c>
      <c r="AE18" t="n">
        <v>147452.9746990097</v>
      </c>
      <c r="AF18" t="n">
        <v>3.178920366757161e-06</v>
      </c>
      <c r="AG18" t="n">
        <v>7</v>
      </c>
      <c r="AH18" t="n">
        <v>133380.269745326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13.8937</v>
      </c>
      <c r="E19" t="n">
        <v>7.2</v>
      </c>
      <c r="F19" t="n">
        <v>4.2</v>
      </c>
      <c r="G19" t="n">
        <v>28.03</v>
      </c>
      <c r="H19" t="n">
        <v>0.42</v>
      </c>
      <c r="I19" t="n">
        <v>9</v>
      </c>
      <c r="J19" t="n">
        <v>220.33</v>
      </c>
      <c r="K19" t="n">
        <v>56.13</v>
      </c>
      <c r="L19" t="n">
        <v>5.25</v>
      </c>
      <c r="M19" t="n">
        <v>7</v>
      </c>
      <c r="N19" t="n">
        <v>48.95</v>
      </c>
      <c r="O19" t="n">
        <v>27408.3</v>
      </c>
      <c r="P19" t="n">
        <v>58.68</v>
      </c>
      <c r="Q19" t="n">
        <v>203.56</v>
      </c>
      <c r="R19" t="n">
        <v>19.14</v>
      </c>
      <c r="S19" t="n">
        <v>13.05</v>
      </c>
      <c r="T19" t="n">
        <v>2727.7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107.5150465434121</v>
      </c>
      <c r="AB19" t="n">
        <v>147.106829909727</v>
      </c>
      <c r="AC19" t="n">
        <v>133.0671605289151</v>
      </c>
      <c r="AD19" t="n">
        <v>107515.0465434121</v>
      </c>
      <c r="AE19" t="n">
        <v>147106.829909727</v>
      </c>
      <c r="AF19" t="n">
        <v>3.194509283273708e-06</v>
      </c>
      <c r="AG19" t="n">
        <v>7</v>
      </c>
      <c r="AH19" t="n">
        <v>133067.1605289151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13.8841</v>
      </c>
      <c r="E20" t="n">
        <v>7.2</v>
      </c>
      <c r="F20" t="n">
        <v>4.21</v>
      </c>
      <c r="G20" t="n">
        <v>28.06</v>
      </c>
      <c r="H20" t="n">
        <v>0.44</v>
      </c>
      <c r="I20" t="n">
        <v>9</v>
      </c>
      <c r="J20" t="n">
        <v>220.74</v>
      </c>
      <c r="K20" t="n">
        <v>56.13</v>
      </c>
      <c r="L20" t="n">
        <v>5.5</v>
      </c>
      <c r="M20" t="n">
        <v>7</v>
      </c>
      <c r="N20" t="n">
        <v>49.12</v>
      </c>
      <c r="O20" t="n">
        <v>27459.27</v>
      </c>
      <c r="P20" t="n">
        <v>58.83</v>
      </c>
      <c r="Q20" t="n">
        <v>203.56</v>
      </c>
      <c r="R20" t="n">
        <v>19.39</v>
      </c>
      <c r="S20" t="n">
        <v>13.05</v>
      </c>
      <c r="T20" t="n">
        <v>2852.69</v>
      </c>
      <c r="U20" t="n">
        <v>0.67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107.6159805884367</v>
      </c>
      <c r="AB20" t="n">
        <v>147.2449323230254</v>
      </c>
      <c r="AC20" t="n">
        <v>133.1920826417163</v>
      </c>
      <c r="AD20" t="n">
        <v>107615.9805884367</v>
      </c>
      <c r="AE20" t="n">
        <v>147244.9323230254</v>
      </c>
      <c r="AF20" t="n">
        <v>3.192302003058975e-06</v>
      </c>
      <c r="AG20" t="n">
        <v>7</v>
      </c>
      <c r="AH20" t="n">
        <v>133192.0826417163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13.8894</v>
      </c>
      <c r="E21" t="n">
        <v>7.2</v>
      </c>
      <c r="F21" t="n">
        <v>4.21</v>
      </c>
      <c r="G21" t="n">
        <v>28.05</v>
      </c>
      <c r="H21" t="n">
        <v>0.46</v>
      </c>
      <c r="I21" t="n">
        <v>9</v>
      </c>
      <c r="J21" t="n">
        <v>221.16</v>
      </c>
      <c r="K21" t="n">
        <v>56.13</v>
      </c>
      <c r="L21" t="n">
        <v>5.75</v>
      </c>
      <c r="M21" t="n">
        <v>7</v>
      </c>
      <c r="N21" t="n">
        <v>49.28</v>
      </c>
      <c r="O21" t="n">
        <v>27510.3</v>
      </c>
      <c r="P21" t="n">
        <v>58.57</v>
      </c>
      <c r="Q21" t="n">
        <v>203.56</v>
      </c>
      <c r="R21" t="n">
        <v>19.33</v>
      </c>
      <c r="S21" t="n">
        <v>13.05</v>
      </c>
      <c r="T21" t="n">
        <v>2827</v>
      </c>
      <c r="U21" t="n">
        <v>0.67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107.5020436702201</v>
      </c>
      <c r="AB21" t="n">
        <v>147.0890388049795</v>
      </c>
      <c r="AC21" t="n">
        <v>133.0510673822347</v>
      </c>
      <c r="AD21" t="n">
        <v>107502.0436702201</v>
      </c>
      <c r="AE21" t="n">
        <v>147089.0388049795</v>
      </c>
      <c r="AF21" t="n">
        <v>3.193520605677526e-06</v>
      </c>
      <c r="AG21" t="n">
        <v>7</v>
      </c>
      <c r="AH21" t="n">
        <v>133051.0673822348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14.022</v>
      </c>
      <c r="E22" t="n">
        <v>7.13</v>
      </c>
      <c r="F22" t="n">
        <v>4.18</v>
      </c>
      <c r="G22" t="n">
        <v>31.36</v>
      </c>
      <c r="H22" t="n">
        <v>0.48</v>
      </c>
      <c r="I22" t="n">
        <v>8</v>
      </c>
      <c r="J22" t="n">
        <v>221.57</v>
      </c>
      <c r="K22" t="n">
        <v>56.13</v>
      </c>
      <c r="L22" t="n">
        <v>6</v>
      </c>
      <c r="M22" t="n">
        <v>6</v>
      </c>
      <c r="N22" t="n">
        <v>49.45</v>
      </c>
      <c r="O22" t="n">
        <v>27561.39</v>
      </c>
      <c r="P22" t="n">
        <v>57.99</v>
      </c>
      <c r="Q22" t="n">
        <v>203.56</v>
      </c>
      <c r="R22" t="n">
        <v>18.42</v>
      </c>
      <c r="S22" t="n">
        <v>13.05</v>
      </c>
      <c r="T22" t="n">
        <v>2372.86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106.9185363028676</v>
      </c>
      <c r="AB22" t="n">
        <v>146.29065828244</v>
      </c>
      <c r="AC22" t="n">
        <v>132.328883176232</v>
      </c>
      <c r="AD22" t="n">
        <v>106918.5363028676</v>
      </c>
      <c r="AE22" t="n">
        <v>146290.65828244</v>
      </c>
      <c r="AF22" t="n">
        <v>3.224008663643517e-06</v>
      </c>
      <c r="AG22" t="n">
        <v>7</v>
      </c>
      <c r="AH22" t="n">
        <v>132328.883176232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14.016</v>
      </c>
      <c r="E23" t="n">
        <v>7.13</v>
      </c>
      <c r="F23" t="n">
        <v>4.18</v>
      </c>
      <c r="G23" t="n">
        <v>31.38</v>
      </c>
      <c r="H23" t="n">
        <v>0.5</v>
      </c>
      <c r="I23" t="n">
        <v>8</v>
      </c>
      <c r="J23" t="n">
        <v>221.99</v>
      </c>
      <c r="K23" t="n">
        <v>56.13</v>
      </c>
      <c r="L23" t="n">
        <v>6.25</v>
      </c>
      <c r="M23" t="n">
        <v>6</v>
      </c>
      <c r="N23" t="n">
        <v>49.61</v>
      </c>
      <c r="O23" t="n">
        <v>27612.53</v>
      </c>
      <c r="P23" t="n">
        <v>57.99</v>
      </c>
      <c r="Q23" t="n">
        <v>203.56</v>
      </c>
      <c r="R23" t="n">
        <v>18.52</v>
      </c>
      <c r="S23" t="n">
        <v>13.05</v>
      </c>
      <c r="T23" t="n">
        <v>2422.89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106.9317753302127</v>
      </c>
      <c r="AB23" t="n">
        <v>146.3087725037182</v>
      </c>
      <c r="AC23" t="n">
        <v>132.345268601655</v>
      </c>
      <c r="AD23" t="n">
        <v>106931.7753302127</v>
      </c>
      <c r="AE23" t="n">
        <v>146308.7725037182</v>
      </c>
      <c r="AF23" t="n">
        <v>3.222629113509309e-06</v>
      </c>
      <c r="AG23" t="n">
        <v>7</v>
      </c>
      <c r="AH23" t="n">
        <v>132345.268601655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14.0187</v>
      </c>
      <c r="E24" t="n">
        <v>7.13</v>
      </c>
      <c r="F24" t="n">
        <v>4.18</v>
      </c>
      <c r="G24" t="n">
        <v>31.37</v>
      </c>
      <c r="H24" t="n">
        <v>0.52</v>
      </c>
      <c r="I24" t="n">
        <v>8</v>
      </c>
      <c r="J24" t="n">
        <v>222.4</v>
      </c>
      <c r="K24" t="n">
        <v>56.13</v>
      </c>
      <c r="L24" t="n">
        <v>6.5</v>
      </c>
      <c r="M24" t="n">
        <v>6</v>
      </c>
      <c r="N24" t="n">
        <v>49.78</v>
      </c>
      <c r="O24" t="n">
        <v>27663.85</v>
      </c>
      <c r="P24" t="n">
        <v>57.71</v>
      </c>
      <c r="Q24" t="n">
        <v>203.56</v>
      </c>
      <c r="R24" t="n">
        <v>18.48</v>
      </c>
      <c r="S24" t="n">
        <v>13.05</v>
      </c>
      <c r="T24" t="n">
        <v>2404.25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106.8171223782705</v>
      </c>
      <c r="AB24" t="n">
        <v>146.1518992767397</v>
      </c>
      <c r="AC24" t="n">
        <v>132.2033671352862</v>
      </c>
      <c r="AD24" t="n">
        <v>106817.1223782705</v>
      </c>
      <c r="AE24" t="n">
        <v>146151.8992767397</v>
      </c>
      <c r="AF24" t="n">
        <v>3.223249911069703e-06</v>
      </c>
      <c r="AG24" t="n">
        <v>7</v>
      </c>
      <c r="AH24" t="n">
        <v>132203.3671352862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14.022</v>
      </c>
      <c r="E25" t="n">
        <v>7.13</v>
      </c>
      <c r="F25" t="n">
        <v>4.18</v>
      </c>
      <c r="G25" t="n">
        <v>31.36</v>
      </c>
      <c r="H25" t="n">
        <v>0.54</v>
      </c>
      <c r="I25" t="n">
        <v>8</v>
      </c>
      <c r="J25" t="n">
        <v>222.82</v>
      </c>
      <c r="K25" t="n">
        <v>56.13</v>
      </c>
      <c r="L25" t="n">
        <v>6.75</v>
      </c>
      <c r="M25" t="n">
        <v>6</v>
      </c>
      <c r="N25" t="n">
        <v>49.94</v>
      </c>
      <c r="O25" t="n">
        <v>27715.11</v>
      </c>
      <c r="P25" t="n">
        <v>57.42</v>
      </c>
      <c r="Q25" t="n">
        <v>203.56</v>
      </c>
      <c r="R25" t="n">
        <v>18.35</v>
      </c>
      <c r="S25" t="n">
        <v>13.05</v>
      </c>
      <c r="T25" t="n">
        <v>2341.4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106.6973184749425</v>
      </c>
      <c r="AB25" t="n">
        <v>145.9879782908312</v>
      </c>
      <c r="AC25" t="n">
        <v>132.0550905382082</v>
      </c>
      <c r="AD25" t="n">
        <v>106697.3184749425</v>
      </c>
      <c r="AE25" t="n">
        <v>145987.9782908312</v>
      </c>
      <c r="AF25" t="n">
        <v>3.224008663643517e-06</v>
      </c>
      <c r="AG25" t="n">
        <v>7</v>
      </c>
      <c r="AH25" t="n">
        <v>132055.0905382083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14.2068</v>
      </c>
      <c r="E26" t="n">
        <v>7.04</v>
      </c>
      <c r="F26" t="n">
        <v>4.13</v>
      </c>
      <c r="G26" t="n">
        <v>35.4</v>
      </c>
      <c r="H26" t="n">
        <v>0.5600000000000001</v>
      </c>
      <c r="I26" t="n">
        <v>7</v>
      </c>
      <c r="J26" t="n">
        <v>223.23</v>
      </c>
      <c r="K26" t="n">
        <v>56.13</v>
      </c>
      <c r="L26" t="n">
        <v>7</v>
      </c>
      <c r="M26" t="n">
        <v>5</v>
      </c>
      <c r="N26" t="n">
        <v>50.11</v>
      </c>
      <c r="O26" t="n">
        <v>27766.43</v>
      </c>
      <c r="P26" t="n">
        <v>56.54</v>
      </c>
      <c r="Q26" t="n">
        <v>203.56</v>
      </c>
      <c r="R26" t="n">
        <v>16.67</v>
      </c>
      <c r="S26" t="n">
        <v>13.05</v>
      </c>
      <c r="T26" t="n">
        <v>1504.53</v>
      </c>
      <c r="U26" t="n">
        <v>0.78</v>
      </c>
      <c r="V26" t="n">
        <v>0.9</v>
      </c>
      <c r="W26" t="n">
        <v>0.07000000000000001</v>
      </c>
      <c r="X26" t="n">
        <v>0.09</v>
      </c>
      <c r="Y26" t="n">
        <v>1</v>
      </c>
      <c r="Z26" t="n">
        <v>10</v>
      </c>
      <c r="AA26" t="n">
        <v>105.8614117214218</v>
      </c>
      <c r="AB26" t="n">
        <v>144.8442537930615</v>
      </c>
      <c r="AC26" t="n">
        <v>131.0205215012779</v>
      </c>
      <c r="AD26" t="n">
        <v>105861.4117214218</v>
      </c>
      <c r="AE26" t="n">
        <v>144844.2537930615</v>
      </c>
      <c r="AF26" t="n">
        <v>3.266498807777115e-06</v>
      </c>
      <c r="AG26" t="n">
        <v>7</v>
      </c>
      <c r="AH26" t="n">
        <v>131020.5215012779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14.1654</v>
      </c>
      <c r="E27" t="n">
        <v>7.06</v>
      </c>
      <c r="F27" t="n">
        <v>4.15</v>
      </c>
      <c r="G27" t="n">
        <v>35.58</v>
      </c>
      <c r="H27" t="n">
        <v>0.58</v>
      </c>
      <c r="I27" t="n">
        <v>7</v>
      </c>
      <c r="J27" t="n">
        <v>223.65</v>
      </c>
      <c r="K27" t="n">
        <v>56.13</v>
      </c>
      <c r="L27" t="n">
        <v>7.25</v>
      </c>
      <c r="M27" t="n">
        <v>5</v>
      </c>
      <c r="N27" t="n">
        <v>50.27</v>
      </c>
      <c r="O27" t="n">
        <v>27817.81</v>
      </c>
      <c r="P27" t="n">
        <v>56.8</v>
      </c>
      <c r="Q27" t="n">
        <v>203.58</v>
      </c>
      <c r="R27" t="n">
        <v>17.53</v>
      </c>
      <c r="S27" t="n">
        <v>13.05</v>
      </c>
      <c r="T27" t="n">
        <v>1934.24</v>
      </c>
      <c r="U27" t="n">
        <v>0.74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106.0884738459632</v>
      </c>
      <c r="AB27" t="n">
        <v>145.1549302091328</v>
      </c>
      <c r="AC27" t="n">
        <v>131.3015473962366</v>
      </c>
      <c r="AD27" t="n">
        <v>106088.4738459632</v>
      </c>
      <c r="AE27" t="n">
        <v>145154.9302091328</v>
      </c>
      <c r="AF27" t="n">
        <v>3.256979911851082e-06</v>
      </c>
      <c r="AG27" t="n">
        <v>7</v>
      </c>
      <c r="AH27" t="n">
        <v>131301.5473962366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14.1321</v>
      </c>
      <c r="E28" t="n">
        <v>7.08</v>
      </c>
      <c r="F28" t="n">
        <v>4.17</v>
      </c>
      <c r="G28" t="n">
        <v>35.72</v>
      </c>
      <c r="H28" t="n">
        <v>0.59</v>
      </c>
      <c r="I28" t="n">
        <v>7</v>
      </c>
      <c r="J28" t="n">
        <v>224.07</v>
      </c>
      <c r="K28" t="n">
        <v>56.13</v>
      </c>
      <c r="L28" t="n">
        <v>7.5</v>
      </c>
      <c r="M28" t="n">
        <v>5</v>
      </c>
      <c r="N28" t="n">
        <v>50.44</v>
      </c>
      <c r="O28" t="n">
        <v>27869.24</v>
      </c>
      <c r="P28" t="n">
        <v>56.93</v>
      </c>
      <c r="Q28" t="n">
        <v>203.6</v>
      </c>
      <c r="R28" t="n">
        <v>18.02</v>
      </c>
      <c r="S28" t="n">
        <v>13.05</v>
      </c>
      <c r="T28" t="n">
        <v>2178.86</v>
      </c>
      <c r="U28" t="n">
        <v>0.72</v>
      </c>
      <c r="V28" t="n">
        <v>0.9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106.2494259693786</v>
      </c>
      <c r="AB28" t="n">
        <v>145.3751520050962</v>
      </c>
      <c r="AC28" t="n">
        <v>131.5007515330765</v>
      </c>
      <c r="AD28" t="n">
        <v>106249.4259693786</v>
      </c>
      <c r="AE28" t="n">
        <v>145375.1520050962</v>
      </c>
      <c r="AF28" t="n">
        <v>3.249323408606229e-06</v>
      </c>
      <c r="AG28" t="n">
        <v>7</v>
      </c>
      <c r="AH28" t="n">
        <v>131500.7515330765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14.1382</v>
      </c>
      <c r="E29" t="n">
        <v>7.07</v>
      </c>
      <c r="F29" t="n">
        <v>4.16</v>
      </c>
      <c r="G29" t="n">
        <v>35.7</v>
      </c>
      <c r="H29" t="n">
        <v>0.61</v>
      </c>
      <c r="I29" t="n">
        <v>7</v>
      </c>
      <c r="J29" t="n">
        <v>224.49</v>
      </c>
      <c r="K29" t="n">
        <v>56.13</v>
      </c>
      <c r="L29" t="n">
        <v>7.75</v>
      </c>
      <c r="M29" t="n">
        <v>5</v>
      </c>
      <c r="N29" t="n">
        <v>50.61</v>
      </c>
      <c r="O29" t="n">
        <v>27920.73</v>
      </c>
      <c r="P29" t="n">
        <v>56.53</v>
      </c>
      <c r="Q29" t="n">
        <v>203.56</v>
      </c>
      <c r="R29" t="n">
        <v>17.95</v>
      </c>
      <c r="S29" t="n">
        <v>13.05</v>
      </c>
      <c r="T29" t="n">
        <v>2143.91</v>
      </c>
      <c r="U29" t="n">
        <v>0.73</v>
      </c>
      <c r="V29" t="n">
        <v>0.9</v>
      </c>
      <c r="W29" t="n">
        <v>0.06</v>
      </c>
      <c r="X29" t="n">
        <v>0.12</v>
      </c>
      <c r="Y29" t="n">
        <v>1</v>
      </c>
      <c r="Z29" t="n">
        <v>10</v>
      </c>
      <c r="AA29" t="n">
        <v>106.0624277901656</v>
      </c>
      <c r="AB29" t="n">
        <v>145.1192928465196</v>
      </c>
      <c r="AC29" t="n">
        <v>131.2693112134938</v>
      </c>
      <c r="AD29" t="n">
        <v>106062.4277901656</v>
      </c>
      <c r="AE29" t="n">
        <v>145119.2928465196</v>
      </c>
      <c r="AF29" t="n">
        <v>3.250725951242674e-06</v>
      </c>
      <c r="AG29" t="n">
        <v>7</v>
      </c>
      <c r="AH29" t="n">
        <v>131269.3112134938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14.2716</v>
      </c>
      <c r="E30" t="n">
        <v>7.01</v>
      </c>
      <c r="F30" t="n">
        <v>4.14</v>
      </c>
      <c r="G30" t="n">
        <v>41.41</v>
      </c>
      <c r="H30" t="n">
        <v>0.63</v>
      </c>
      <c r="I30" t="n">
        <v>6</v>
      </c>
      <c r="J30" t="n">
        <v>224.9</v>
      </c>
      <c r="K30" t="n">
        <v>56.13</v>
      </c>
      <c r="L30" t="n">
        <v>8</v>
      </c>
      <c r="M30" t="n">
        <v>4</v>
      </c>
      <c r="N30" t="n">
        <v>50.78</v>
      </c>
      <c r="O30" t="n">
        <v>27972.28</v>
      </c>
      <c r="P30" t="n">
        <v>55.86</v>
      </c>
      <c r="Q30" t="n">
        <v>203.56</v>
      </c>
      <c r="R30" t="n">
        <v>17.15</v>
      </c>
      <c r="S30" t="n">
        <v>13.05</v>
      </c>
      <c r="T30" t="n">
        <v>1748.46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105.4862895324862</v>
      </c>
      <c r="AB30" t="n">
        <v>144.3309950649371</v>
      </c>
      <c r="AC30" t="n">
        <v>130.5562474658024</v>
      </c>
      <c r="AD30" t="n">
        <v>105486.2895324862</v>
      </c>
      <c r="AE30" t="n">
        <v>144330.9950649371</v>
      </c>
      <c r="AF30" t="n">
        <v>3.281397949226559e-06</v>
      </c>
      <c r="AG30" t="n">
        <v>7</v>
      </c>
      <c r="AH30" t="n">
        <v>130556.2474658024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14.2795</v>
      </c>
      <c r="E31" t="n">
        <v>7</v>
      </c>
      <c r="F31" t="n">
        <v>4.14</v>
      </c>
      <c r="G31" t="n">
        <v>41.37</v>
      </c>
      <c r="H31" t="n">
        <v>0.65</v>
      </c>
      <c r="I31" t="n">
        <v>6</v>
      </c>
      <c r="J31" t="n">
        <v>225.32</v>
      </c>
      <c r="K31" t="n">
        <v>56.13</v>
      </c>
      <c r="L31" t="n">
        <v>8.25</v>
      </c>
      <c r="M31" t="n">
        <v>4</v>
      </c>
      <c r="N31" t="n">
        <v>50.95</v>
      </c>
      <c r="O31" t="n">
        <v>28023.89</v>
      </c>
      <c r="P31" t="n">
        <v>55.73</v>
      </c>
      <c r="Q31" t="n">
        <v>203.59</v>
      </c>
      <c r="R31" t="n">
        <v>17.02</v>
      </c>
      <c r="S31" t="n">
        <v>13.05</v>
      </c>
      <c r="T31" t="n">
        <v>1684.63</v>
      </c>
      <c r="U31" t="n">
        <v>0.77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105.4204288111405</v>
      </c>
      <c r="AB31" t="n">
        <v>144.240881520422</v>
      </c>
      <c r="AC31" t="n">
        <v>130.4747342315006</v>
      </c>
      <c r="AD31" t="n">
        <v>105420.4288111405</v>
      </c>
      <c r="AE31" t="n">
        <v>144240.881520422</v>
      </c>
      <c r="AF31" t="n">
        <v>3.283214356903266e-06</v>
      </c>
      <c r="AG31" t="n">
        <v>7</v>
      </c>
      <c r="AH31" t="n">
        <v>130474.7342315006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14.2721</v>
      </c>
      <c r="E32" t="n">
        <v>7.01</v>
      </c>
      <c r="F32" t="n">
        <v>4.14</v>
      </c>
      <c r="G32" t="n">
        <v>41.41</v>
      </c>
      <c r="H32" t="n">
        <v>0.67</v>
      </c>
      <c r="I32" t="n">
        <v>6</v>
      </c>
      <c r="J32" t="n">
        <v>225.74</v>
      </c>
      <c r="K32" t="n">
        <v>56.13</v>
      </c>
      <c r="L32" t="n">
        <v>8.5</v>
      </c>
      <c r="M32" t="n">
        <v>4</v>
      </c>
      <c r="N32" t="n">
        <v>51.11</v>
      </c>
      <c r="O32" t="n">
        <v>28075.56</v>
      </c>
      <c r="P32" t="n">
        <v>55.89</v>
      </c>
      <c r="Q32" t="n">
        <v>203.56</v>
      </c>
      <c r="R32" t="n">
        <v>17.15</v>
      </c>
      <c r="S32" t="n">
        <v>13.05</v>
      </c>
      <c r="T32" t="n">
        <v>1751.74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105.4966952679039</v>
      </c>
      <c r="AB32" t="n">
        <v>144.3452326512042</v>
      </c>
      <c r="AC32" t="n">
        <v>130.5691262368187</v>
      </c>
      <c r="AD32" t="n">
        <v>105496.6952679039</v>
      </c>
      <c r="AE32" t="n">
        <v>144345.2326512042</v>
      </c>
      <c r="AF32" t="n">
        <v>3.281512911737744e-06</v>
      </c>
      <c r="AG32" t="n">
        <v>7</v>
      </c>
      <c r="AH32" t="n">
        <v>130569.1262368187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14.2766</v>
      </c>
      <c r="E33" t="n">
        <v>7</v>
      </c>
      <c r="F33" t="n">
        <v>4.14</v>
      </c>
      <c r="G33" t="n">
        <v>41.38</v>
      </c>
      <c r="H33" t="n">
        <v>0.6899999999999999</v>
      </c>
      <c r="I33" t="n">
        <v>6</v>
      </c>
      <c r="J33" t="n">
        <v>226.16</v>
      </c>
      <c r="K33" t="n">
        <v>56.13</v>
      </c>
      <c r="L33" t="n">
        <v>8.75</v>
      </c>
      <c r="M33" t="n">
        <v>4</v>
      </c>
      <c r="N33" t="n">
        <v>51.28</v>
      </c>
      <c r="O33" t="n">
        <v>28127.29</v>
      </c>
      <c r="P33" t="n">
        <v>55.82</v>
      </c>
      <c r="Q33" t="n">
        <v>203.57</v>
      </c>
      <c r="R33" t="n">
        <v>17.05</v>
      </c>
      <c r="S33" t="n">
        <v>13.05</v>
      </c>
      <c r="T33" t="n">
        <v>1701.02</v>
      </c>
      <c r="U33" t="n">
        <v>0.77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105.4607127881481</v>
      </c>
      <c r="AB33" t="n">
        <v>144.2959998349674</v>
      </c>
      <c r="AC33" t="n">
        <v>130.5245921314649</v>
      </c>
      <c r="AD33" t="n">
        <v>105460.7127881481</v>
      </c>
      <c r="AE33" t="n">
        <v>144295.9998349674</v>
      </c>
      <c r="AF33" t="n">
        <v>3.282547574338399e-06</v>
      </c>
      <c r="AG33" t="n">
        <v>7</v>
      </c>
      <c r="AH33" t="n">
        <v>130524.5921314649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14.2971</v>
      </c>
      <c r="E34" t="n">
        <v>6.99</v>
      </c>
      <c r="F34" t="n">
        <v>4.13</v>
      </c>
      <c r="G34" t="n">
        <v>41.28</v>
      </c>
      <c r="H34" t="n">
        <v>0.71</v>
      </c>
      <c r="I34" t="n">
        <v>6</v>
      </c>
      <c r="J34" t="n">
        <v>226.58</v>
      </c>
      <c r="K34" t="n">
        <v>56.13</v>
      </c>
      <c r="L34" t="n">
        <v>9</v>
      </c>
      <c r="M34" t="n">
        <v>4</v>
      </c>
      <c r="N34" t="n">
        <v>51.45</v>
      </c>
      <c r="O34" t="n">
        <v>28179.08</v>
      </c>
      <c r="P34" t="n">
        <v>55.47</v>
      </c>
      <c r="Q34" t="n">
        <v>203.56</v>
      </c>
      <c r="R34" t="n">
        <v>16.6</v>
      </c>
      <c r="S34" t="n">
        <v>13.05</v>
      </c>
      <c r="T34" t="n">
        <v>1475.11</v>
      </c>
      <c r="U34" t="n">
        <v>0.79</v>
      </c>
      <c r="V34" t="n">
        <v>0.91</v>
      </c>
      <c r="W34" t="n">
        <v>0.07000000000000001</v>
      </c>
      <c r="X34" t="n">
        <v>0.09</v>
      </c>
      <c r="Y34" t="n">
        <v>1</v>
      </c>
      <c r="Z34" t="n">
        <v>10</v>
      </c>
      <c r="AA34" t="n">
        <v>105.2654804950657</v>
      </c>
      <c r="AB34" t="n">
        <v>144.0288743985313</v>
      </c>
      <c r="AC34" t="n">
        <v>130.2829607717692</v>
      </c>
      <c r="AD34" t="n">
        <v>105265.4804950657</v>
      </c>
      <c r="AE34" t="n">
        <v>144028.8743985313</v>
      </c>
      <c r="AF34" t="n">
        <v>3.287261037296943e-06</v>
      </c>
      <c r="AG34" t="n">
        <v>7</v>
      </c>
      <c r="AH34" t="n">
        <v>130282.9607717692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14.3039</v>
      </c>
      <c r="E35" t="n">
        <v>6.99</v>
      </c>
      <c r="F35" t="n">
        <v>4.12</v>
      </c>
      <c r="G35" t="n">
        <v>41.25</v>
      </c>
      <c r="H35" t="n">
        <v>0.72</v>
      </c>
      <c r="I35" t="n">
        <v>6</v>
      </c>
      <c r="J35" t="n">
        <v>227</v>
      </c>
      <c r="K35" t="n">
        <v>56.13</v>
      </c>
      <c r="L35" t="n">
        <v>9.25</v>
      </c>
      <c r="M35" t="n">
        <v>4</v>
      </c>
      <c r="N35" t="n">
        <v>51.62</v>
      </c>
      <c r="O35" t="n">
        <v>28230.92</v>
      </c>
      <c r="P35" t="n">
        <v>55.02</v>
      </c>
      <c r="Q35" t="n">
        <v>203.57</v>
      </c>
      <c r="R35" t="n">
        <v>16.66</v>
      </c>
      <c r="S35" t="n">
        <v>13.05</v>
      </c>
      <c r="T35" t="n">
        <v>1506.5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105.0606129528742</v>
      </c>
      <c r="AB35" t="n">
        <v>143.7485655891869</v>
      </c>
      <c r="AC35" t="n">
        <v>130.0294042417727</v>
      </c>
      <c r="AD35" t="n">
        <v>105060.6129528742</v>
      </c>
      <c r="AE35" t="n">
        <v>143748.5655891869</v>
      </c>
      <c r="AF35" t="n">
        <v>3.288824527449044e-06</v>
      </c>
      <c r="AG35" t="n">
        <v>7</v>
      </c>
      <c r="AH35" t="n">
        <v>130029.4042417727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14.2456</v>
      </c>
      <c r="E36" t="n">
        <v>7.02</v>
      </c>
      <c r="F36" t="n">
        <v>4.15</v>
      </c>
      <c r="G36" t="n">
        <v>41.54</v>
      </c>
      <c r="H36" t="n">
        <v>0.74</v>
      </c>
      <c r="I36" t="n">
        <v>6</v>
      </c>
      <c r="J36" t="n">
        <v>227.42</v>
      </c>
      <c r="K36" t="n">
        <v>56.13</v>
      </c>
      <c r="L36" t="n">
        <v>9.5</v>
      </c>
      <c r="M36" t="n">
        <v>4</v>
      </c>
      <c r="N36" t="n">
        <v>51.8</v>
      </c>
      <c r="O36" t="n">
        <v>28282.83</v>
      </c>
      <c r="P36" t="n">
        <v>55.22</v>
      </c>
      <c r="Q36" t="n">
        <v>203.56</v>
      </c>
      <c r="R36" t="n">
        <v>17.63</v>
      </c>
      <c r="S36" t="n">
        <v>13.05</v>
      </c>
      <c r="T36" t="n">
        <v>1992.38</v>
      </c>
      <c r="U36" t="n">
        <v>0.74</v>
      </c>
      <c r="V36" t="n">
        <v>0.9</v>
      </c>
      <c r="W36" t="n">
        <v>0.06</v>
      </c>
      <c r="X36" t="n">
        <v>0.11</v>
      </c>
      <c r="Y36" t="n">
        <v>1</v>
      </c>
      <c r="Z36" t="n">
        <v>10</v>
      </c>
      <c r="AA36" t="n">
        <v>105.3154619524258</v>
      </c>
      <c r="AB36" t="n">
        <v>144.0972612335176</v>
      </c>
      <c r="AC36" t="n">
        <v>130.344820863206</v>
      </c>
      <c r="AD36" t="n">
        <v>105315.4619524258</v>
      </c>
      <c r="AE36" t="n">
        <v>144097.2612335176</v>
      </c>
      <c r="AF36" t="n">
        <v>3.275419898644992e-06</v>
      </c>
      <c r="AG36" t="n">
        <v>7</v>
      </c>
      <c r="AH36" t="n">
        <v>130344.820863206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14.4012</v>
      </c>
      <c r="E37" t="n">
        <v>6.94</v>
      </c>
      <c r="F37" t="n">
        <v>4.12</v>
      </c>
      <c r="G37" t="n">
        <v>49.44</v>
      </c>
      <c r="H37" t="n">
        <v>0.76</v>
      </c>
      <c r="I37" t="n">
        <v>5</v>
      </c>
      <c r="J37" t="n">
        <v>227.84</v>
      </c>
      <c r="K37" t="n">
        <v>56.13</v>
      </c>
      <c r="L37" t="n">
        <v>9.75</v>
      </c>
      <c r="M37" t="n">
        <v>3</v>
      </c>
      <c r="N37" t="n">
        <v>51.97</v>
      </c>
      <c r="O37" t="n">
        <v>28334.8</v>
      </c>
      <c r="P37" t="n">
        <v>54.31</v>
      </c>
      <c r="Q37" t="n">
        <v>203.56</v>
      </c>
      <c r="R37" t="n">
        <v>16.47</v>
      </c>
      <c r="S37" t="n">
        <v>13.05</v>
      </c>
      <c r="T37" t="n">
        <v>1415.51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104.5959190221512</v>
      </c>
      <c r="AB37" t="n">
        <v>143.1127508523227</v>
      </c>
      <c r="AC37" t="n">
        <v>129.4542707710231</v>
      </c>
      <c r="AD37" t="n">
        <v>104595.9190221512</v>
      </c>
      <c r="AE37" t="n">
        <v>143112.7508523227</v>
      </c>
      <c r="AF37" t="n">
        <v>3.311196232125447e-06</v>
      </c>
      <c r="AG37" t="n">
        <v>7</v>
      </c>
      <c r="AH37" t="n">
        <v>129454.2707710231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14.4052</v>
      </c>
      <c r="E38" t="n">
        <v>6.94</v>
      </c>
      <c r="F38" t="n">
        <v>4.12</v>
      </c>
      <c r="G38" t="n">
        <v>49.42</v>
      </c>
      <c r="H38" t="n">
        <v>0.78</v>
      </c>
      <c r="I38" t="n">
        <v>5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54.3</v>
      </c>
      <c r="Q38" t="n">
        <v>203.56</v>
      </c>
      <c r="R38" t="n">
        <v>16.45</v>
      </c>
      <c r="S38" t="n">
        <v>13.05</v>
      </c>
      <c r="T38" t="n">
        <v>1404.07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104.5841986303441</v>
      </c>
      <c r="AB38" t="n">
        <v>143.0967144951851</v>
      </c>
      <c r="AC38" t="n">
        <v>129.4397649013035</v>
      </c>
      <c r="AD38" t="n">
        <v>104584.1986303442</v>
      </c>
      <c r="AE38" t="n">
        <v>143096.7144951851</v>
      </c>
      <c r="AF38" t="n">
        <v>3.312115932214919e-06</v>
      </c>
      <c r="AG38" t="n">
        <v>7</v>
      </c>
      <c r="AH38" t="n">
        <v>129439.7649013035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14.3942</v>
      </c>
      <c r="E39" t="n">
        <v>6.95</v>
      </c>
      <c r="F39" t="n">
        <v>4.12</v>
      </c>
      <c r="G39" t="n">
        <v>49.48</v>
      </c>
      <c r="H39" t="n">
        <v>0.8</v>
      </c>
      <c r="I39" t="n">
        <v>5</v>
      </c>
      <c r="J39" t="n">
        <v>228.69</v>
      </c>
      <c r="K39" t="n">
        <v>56.13</v>
      </c>
      <c r="L39" t="n">
        <v>10.25</v>
      </c>
      <c r="M39" t="n">
        <v>3</v>
      </c>
      <c r="N39" t="n">
        <v>52.31</v>
      </c>
      <c r="O39" t="n">
        <v>28438.91</v>
      </c>
      <c r="P39" t="n">
        <v>54.57</v>
      </c>
      <c r="Q39" t="n">
        <v>203.57</v>
      </c>
      <c r="R39" t="n">
        <v>16.61</v>
      </c>
      <c r="S39" t="n">
        <v>13.05</v>
      </c>
      <c r="T39" t="n">
        <v>1487.34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104.7081264030123</v>
      </c>
      <c r="AB39" t="n">
        <v>143.2662779410571</v>
      </c>
      <c r="AC39" t="n">
        <v>129.5931454498853</v>
      </c>
      <c r="AD39" t="n">
        <v>104708.1264030123</v>
      </c>
      <c r="AE39" t="n">
        <v>143266.2779410571</v>
      </c>
      <c r="AF39" t="n">
        <v>3.309586756968871e-06</v>
      </c>
      <c r="AG39" t="n">
        <v>7</v>
      </c>
      <c r="AH39" t="n">
        <v>129593.1454498853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14.4098</v>
      </c>
      <c r="E40" t="n">
        <v>6.94</v>
      </c>
      <c r="F40" t="n">
        <v>4.12</v>
      </c>
      <c r="G40" t="n">
        <v>49.39</v>
      </c>
      <c r="H40" t="n">
        <v>0.8100000000000001</v>
      </c>
      <c r="I40" t="n">
        <v>5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54.43</v>
      </c>
      <c r="Q40" t="n">
        <v>203.56</v>
      </c>
      <c r="R40" t="n">
        <v>16.34</v>
      </c>
      <c r="S40" t="n">
        <v>13.05</v>
      </c>
      <c r="T40" t="n">
        <v>1349.59</v>
      </c>
      <c r="U40" t="n">
        <v>0.8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104.6241666572952</v>
      </c>
      <c r="AB40" t="n">
        <v>143.1514005129244</v>
      </c>
      <c r="AC40" t="n">
        <v>129.489231762262</v>
      </c>
      <c r="AD40" t="n">
        <v>104624.1666572952</v>
      </c>
      <c r="AE40" t="n">
        <v>143151.4005129244</v>
      </c>
      <c r="AF40" t="n">
        <v>3.313173587317811e-06</v>
      </c>
      <c r="AG40" t="n">
        <v>7</v>
      </c>
      <c r="AH40" t="n">
        <v>129489.231762262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14.4069</v>
      </c>
      <c r="E41" t="n">
        <v>6.94</v>
      </c>
      <c r="F41" t="n">
        <v>4.12</v>
      </c>
      <c r="G41" t="n">
        <v>49.41</v>
      </c>
      <c r="H41" t="n">
        <v>0.83</v>
      </c>
      <c r="I41" t="n">
        <v>5</v>
      </c>
      <c r="J41" t="n">
        <v>229.53</v>
      </c>
      <c r="K41" t="n">
        <v>56.13</v>
      </c>
      <c r="L41" t="n">
        <v>10.75</v>
      </c>
      <c r="M41" t="n">
        <v>3</v>
      </c>
      <c r="N41" t="n">
        <v>52.66</v>
      </c>
      <c r="O41" t="n">
        <v>28543.27</v>
      </c>
      <c r="P41" t="n">
        <v>54.4</v>
      </c>
      <c r="Q41" t="n">
        <v>203.6</v>
      </c>
      <c r="R41" t="n">
        <v>16.36</v>
      </c>
      <c r="S41" t="n">
        <v>13.05</v>
      </c>
      <c r="T41" t="n">
        <v>1358.23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104.6185980782022</v>
      </c>
      <c r="AB41" t="n">
        <v>143.143781337341</v>
      </c>
      <c r="AC41" t="n">
        <v>129.4823397501027</v>
      </c>
      <c r="AD41" t="n">
        <v>104618.5980782022</v>
      </c>
      <c r="AE41" t="n">
        <v>143143.781337341</v>
      </c>
      <c r="AF41" t="n">
        <v>3.312506804752944e-06</v>
      </c>
      <c r="AG41" t="n">
        <v>7</v>
      </c>
      <c r="AH41" t="n">
        <v>129482.3397501028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14.4341</v>
      </c>
      <c r="E42" t="n">
        <v>6.93</v>
      </c>
      <c r="F42" t="n">
        <v>4.1</v>
      </c>
      <c r="G42" t="n">
        <v>49.25</v>
      </c>
      <c r="H42" t="n">
        <v>0.85</v>
      </c>
      <c r="I42" t="n">
        <v>5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53.98</v>
      </c>
      <c r="Q42" t="n">
        <v>203.56</v>
      </c>
      <c r="R42" t="n">
        <v>15.93</v>
      </c>
      <c r="S42" t="n">
        <v>13.05</v>
      </c>
      <c r="T42" t="n">
        <v>1143.62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104.3671663017988</v>
      </c>
      <c r="AB42" t="n">
        <v>142.799761288479</v>
      </c>
      <c r="AC42" t="n">
        <v>129.1711524918688</v>
      </c>
      <c r="AD42" t="n">
        <v>104367.1663017988</v>
      </c>
      <c r="AE42" t="n">
        <v>142799.761288479</v>
      </c>
      <c r="AF42" t="n">
        <v>3.318760765361353e-06</v>
      </c>
      <c r="AG42" t="n">
        <v>7</v>
      </c>
      <c r="AH42" t="n">
        <v>129171.1524918689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14.4277</v>
      </c>
      <c r="E43" t="n">
        <v>6.93</v>
      </c>
      <c r="F43" t="n">
        <v>4.11</v>
      </c>
      <c r="G43" t="n">
        <v>49.29</v>
      </c>
      <c r="H43" t="n">
        <v>0.87</v>
      </c>
      <c r="I43" t="n">
        <v>5</v>
      </c>
      <c r="J43" t="n">
        <v>230.38</v>
      </c>
      <c r="K43" t="n">
        <v>56.13</v>
      </c>
      <c r="L43" t="n">
        <v>11.25</v>
      </c>
      <c r="M43" t="n">
        <v>3</v>
      </c>
      <c r="N43" t="n">
        <v>53</v>
      </c>
      <c r="O43" t="n">
        <v>28647.87</v>
      </c>
      <c r="P43" t="n">
        <v>53.95</v>
      </c>
      <c r="Q43" t="n">
        <v>203.56</v>
      </c>
      <c r="R43" t="n">
        <v>16.11</v>
      </c>
      <c r="S43" t="n">
        <v>13.05</v>
      </c>
      <c r="T43" t="n">
        <v>1237.29</v>
      </c>
      <c r="U43" t="n">
        <v>0.8100000000000001</v>
      </c>
      <c r="V43" t="n">
        <v>0.91</v>
      </c>
      <c r="W43" t="n">
        <v>0.06</v>
      </c>
      <c r="X43" t="n">
        <v>0.07000000000000001</v>
      </c>
      <c r="Y43" t="n">
        <v>1</v>
      </c>
      <c r="Z43" t="n">
        <v>10</v>
      </c>
      <c r="AA43" t="n">
        <v>104.3880155146982</v>
      </c>
      <c r="AB43" t="n">
        <v>142.8282881013702</v>
      </c>
      <c r="AC43" t="n">
        <v>129.1969567457754</v>
      </c>
      <c r="AD43" t="n">
        <v>104388.0155146982</v>
      </c>
      <c r="AE43" t="n">
        <v>142828.2881013702</v>
      </c>
      <c r="AF43" t="n">
        <v>3.317289245218198e-06</v>
      </c>
      <c r="AG43" t="n">
        <v>7</v>
      </c>
      <c r="AH43" t="n">
        <v>129196.9567457754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14.3799</v>
      </c>
      <c r="E44" t="n">
        <v>6.95</v>
      </c>
      <c r="F44" t="n">
        <v>4.13</v>
      </c>
      <c r="G44" t="n">
        <v>49.56</v>
      </c>
      <c r="H44" t="n">
        <v>0.89</v>
      </c>
      <c r="I44" t="n">
        <v>5</v>
      </c>
      <c r="J44" t="n">
        <v>230.81</v>
      </c>
      <c r="K44" t="n">
        <v>56.13</v>
      </c>
      <c r="L44" t="n">
        <v>11.5</v>
      </c>
      <c r="M44" t="n">
        <v>3</v>
      </c>
      <c r="N44" t="n">
        <v>53.18</v>
      </c>
      <c r="O44" t="n">
        <v>28700.26</v>
      </c>
      <c r="P44" t="n">
        <v>53.9</v>
      </c>
      <c r="Q44" t="n">
        <v>203.56</v>
      </c>
      <c r="R44" t="n">
        <v>16.91</v>
      </c>
      <c r="S44" t="n">
        <v>13.05</v>
      </c>
      <c r="T44" t="n">
        <v>1634</v>
      </c>
      <c r="U44" t="n">
        <v>0.77</v>
      </c>
      <c r="V44" t="n">
        <v>0.9</v>
      </c>
      <c r="W44" t="n">
        <v>0.06</v>
      </c>
      <c r="X44" t="n">
        <v>0.09</v>
      </c>
      <c r="Y44" t="n">
        <v>1</v>
      </c>
      <c r="Z44" t="n">
        <v>10</v>
      </c>
      <c r="AA44" t="n">
        <v>104.5027696841736</v>
      </c>
      <c r="AB44" t="n">
        <v>142.985299818643</v>
      </c>
      <c r="AC44" t="n">
        <v>129.3389834851191</v>
      </c>
      <c r="AD44" t="n">
        <v>104502.7696841736</v>
      </c>
      <c r="AE44" t="n">
        <v>142985.299818643</v>
      </c>
      <c r="AF44" t="n">
        <v>3.306298829149009e-06</v>
      </c>
      <c r="AG44" t="n">
        <v>7</v>
      </c>
      <c r="AH44" t="n">
        <v>129338.9834851191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14.3954</v>
      </c>
      <c r="E45" t="n">
        <v>6.95</v>
      </c>
      <c r="F45" t="n">
        <v>4.12</v>
      </c>
      <c r="G45" t="n">
        <v>49.47</v>
      </c>
      <c r="H45" t="n">
        <v>0.9</v>
      </c>
      <c r="I45" t="n">
        <v>5</v>
      </c>
      <c r="J45" t="n">
        <v>231.23</v>
      </c>
      <c r="K45" t="n">
        <v>56.13</v>
      </c>
      <c r="L45" t="n">
        <v>11.75</v>
      </c>
      <c r="M45" t="n">
        <v>3</v>
      </c>
      <c r="N45" t="n">
        <v>53.36</v>
      </c>
      <c r="O45" t="n">
        <v>28752.71</v>
      </c>
      <c r="P45" t="n">
        <v>53.58</v>
      </c>
      <c r="Q45" t="n">
        <v>203.56</v>
      </c>
      <c r="R45" t="n">
        <v>16.61</v>
      </c>
      <c r="S45" t="n">
        <v>13.05</v>
      </c>
      <c r="T45" t="n">
        <v>1486.87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104.3314784369355</v>
      </c>
      <c r="AB45" t="n">
        <v>142.7509315773355</v>
      </c>
      <c r="AC45" t="n">
        <v>129.1269830198239</v>
      </c>
      <c r="AD45" t="n">
        <v>104331.4784369355</v>
      </c>
      <c r="AE45" t="n">
        <v>142750.9315773355</v>
      </c>
      <c r="AF45" t="n">
        <v>3.309862666995713e-06</v>
      </c>
      <c r="AG45" t="n">
        <v>7</v>
      </c>
      <c r="AH45" t="n">
        <v>129126.9830198239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14.3902</v>
      </c>
      <c r="E46" t="n">
        <v>6.95</v>
      </c>
      <c r="F46" t="n">
        <v>4.13</v>
      </c>
      <c r="G46" t="n">
        <v>49.5</v>
      </c>
      <c r="H46" t="n">
        <v>0.92</v>
      </c>
      <c r="I46" t="n">
        <v>5</v>
      </c>
      <c r="J46" t="n">
        <v>231.66</v>
      </c>
      <c r="K46" t="n">
        <v>56.13</v>
      </c>
      <c r="L46" t="n">
        <v>12</v>
      </c>
      <c r="M46" t="n">
        <v>3</v>
      </c>
      <c r="N46" t="n">
        <v>53.53</v>
      </c>
      <c r="O46" t="n">
        <v>28805.23</v>
      </c>
      <c r="P46" t="n">
        <v>53.26</v>
      </c>
      <c r="Q46" t="n">
        <v>203.56</v>
      </c>
      <c r="R46" t="n">
        <v>16.71</v>
      </c>
      <c r="S46" t="n">
        <v>13.05</v>
      </c>
      <c r="T46" t="n">
        <v>1537.46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104.2403332568949</v>
      </c>
      <c r="AB46" t="n">
        <v>142.6262227209625</v>
      </c>
      <c r="AC46" t="n">
        <v>129.0141762016731</v>
      </c>
      <c r="AD46" t="n">
        <v>104240.3332568949</v>
      </c>
      <c r="AE46" t="n">
        <v>142626.2227209625</v>
      </c>
      <c r="AF46" t="n">
        <v>3.308667056879399e-06</v>
      </c>
      <c r="AG46" t="n">
        <v>7</v>
      </c>
      <c r="AH46" t="n">
        <v>129014.1762016731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14.3902</v>
      </c>
      <c r="E47" t="n">
        <v>6.95</v>
      </c>
      <c r="F47" t="n">
        <v>4.13</v>
      </c>
      <c r="G47" t="n">
        <v>49.5</v>
      </c>
      <c r="H47" t="n">
        <v>0.9399999999999999</v>
      </c>
      <c r="I47" t="n">
        <v>5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52.92</v>
      </c>
      <c r="Q47" t="n">
        <v>203.56</v>
      </c>
      <c r="R47" t="n">
        <v>16.67</v>
      </c>
      <c r="S47" t="n">
        <v>13.05</v>
      </c>
      <c r="T47" t="n">
        <v>1516.38</v>
      </c>
      <c r="U47" t="n">
        <v>0.78</v>
      </c>
      <c r="V47" t="n">
        <v>0.91</v>
      </c>
      <c r="W47" t="n">
        <v>0.06</v>
      </c>
      <c r="X47" t="n">
        <v>0.09</v>
      </c>
      <c r="Y47" t="n">
        <v>1</v>
      </c>
      <c r="Z47" t="n">
        <v>10</v>
      </c>
      <c r="AA47" t="n">
        <v>104.1117550639048</v>
      </c>
      <c r="AB47" t="n">
        <v>142.450296364844</v>
      </c>
      <c r="AC47" t="n">
        <v>128.8550400100684</v>
      </c>
      <c r="AD47" t="n">
        <v>104111.7550639048</v>
      </c>
      <c r="AE47" t="n">
        <v>142450.296364844</v>
      </c>
      <c r="AF47" t="n">
        <v>3.308667056879399e-06</v>
      </c>
      <c r="AG47" t="n">
        <v>7</v>
      </c>
      <c r="AH47" t="n">
        <v>128855.0400100684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14.5349</v>
      </c>
      <c r="E48" t="n">
        <v>6.88</v>
      </c>
      <c r="F48" t="n">
        <v>4.1</v>
      </c>
      <c r="G48" t="n">
        <v>61.48</v>
      </c>
      <c r="H48" t="n">
        <v>0.96</v>
      </c>
      <c r="I48" t="n">
        <v>4</v>
      </c>
      <c r="J48" t="n">
        <v>232.51</v>
      </c>
      <c r="K48" t="n">
        <v>56.13</v>
      </c>
      <c r="L48" t="n">
        <v>12.5</v>
      </c>
      <c r="M48" t="n">
        <v>2</v>
      </c>
      <c r="N48" t="n">
        <v>53.88</v>
      </c>
      <c r="O48" t="n">
        <v>28910.45</v>
      </c>
      <c r="P48" t="n">
        <v>52.17</v>
      </c>
      <c r="Q48" t="n">
        <v>203.57</v>
      </c>
      <c r="R48" t="n">
        <v>15.77</v>
      </c>
      <c r="S48" t="n">
        <v>13.05</v>
      </c>
      <c r="T48" t="n">
        <v>1072.43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92.84557366769828</v>
      </c>
      <c r="AB48" t="n">
        <v>127.0354099497172</v>
      </c>
      <c r="AC48" t="n">
        <v>114.9113287194674</v>
      </c>
      <c r="AD48" t="n">
        <v>92845.57366769828</v>
      </c>
      <c r="AE48" t="n">
        <v>127035.4099497172</v>
      </c>
      <c r="AF48" t="n">
        <v>3.341937207616043e-06</v>
      </c>
      <c r="AG48" t="n">
        <v>6</v>
      </c>
      <c r="AH48" t="n">
        <v>114911.3287194674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14.5625</v>
      </c>
      <c r="E49" t="n">
        <v>6.87</v>
      </c>
      <c r="F49" t="n">
        <v>4.09</v>
      </c>
      <c r="G49" t="n">
        <v>61.28</v>
      </c>
      <c r="H49" t="n">
        <v>0.97</v>
      </c>
      <c r="I49" t="n">
        <v>4</v>
      </c>
      <c r="J49" t="n">
        <v>232.94</v>
      </c>
      <c r="K49" t="n">
        <v>56.13</v>
      </c>
      <c r="L49" t="n">
        <v>12.75</v>
      </c>
      <c r="M49" t="n">
        <v>2</v>
      </c>
      <c r="N49" t="n">
        <v>54.06</v>
      </c>
      <c r="O49" t="n">
        <v>28963.15</v>
      </c>
      <c r="P49" t="n">
        <v>51.91</v>
      </c>
      <c r="Q49" t="n">
        <v>203.56</v>
      </c>
      <c r="R49" t="n">
        <v>15.3</v>
      </c>
      <c r="S49" t="n">
        <v>13.05</v>
      </c>
      <c r="T49" t="n">
        <v>836.2</v>
      </c>
      <c r="U49" t="n">
        <v>0.85</v>
      </c>
      <c r="V49" t="n">
        <v>0.91</v>
      </c>
      <c r="W49" t="n">
        <v>0.06</v>
      </c>
      <c r="X49" t="n">
        <v>0.04</v>
      </c>
      <c r="Y49" t="n">
        <v>1</v>
      </c>
      <c r="Z49" t="n">
        <v>10</v>
      </c>
      <c r="AA49" t="n">
        <v>92.67689458679543</v>
      </c>
      <c r="AB49" t="n">
        <v>126.8046157896302</v>
      </c>
      <c r="AC49" t="n">
        <v>114.7025612300974</v>
      </c>
      <c r="AD49" t="n">
        <v>92676.89458679543</v>
      </c>
      <c r="AE49" t="n">
        <v>126804.6157896302</v>
      </c>
      <c r="AF49" t="n">
        <v>3.348283138233398e-06</v>
      </c>
      <c r="AG49" t="n">
        <v>6</v>
      </c>
      <c r="AH49" t="n">
        <v>114702.5612300974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14.5625</v>
      </c>
      <c r="E50" t="n">
        <v>6.87</v>
      </c>
      <c r="F50" t="n">
        <v>4.09</v>
      </c>
      <c r="G50" t="n">
        <v>61.28</v>
      </c>
      <c r="H50" t="n">
        <v>0.99</v>
      </c>
      <c r="I50" t="n">
        <v>4</v>
      </c>
      <c r="J50" t="n">
        <v>233.37</v>
      </c>
      <c r="K50" t="n">
        <v>56.13</v>
      </c>
      <c r="L50" t="n">
        <v>13</v>
      </c>
      <c r="M50" t="n">
        <v>2</v>
      </c>
      <c r="N50" t="n">
        <v>54.24</v>
      </c>
      <c r="O50" t="n">
        <v>29015.91</v>
      </c>
      <c r="P50" t="n">
        <v>51.84</v>
      </c>
      <c r="Q50" t="n">
        <v>203.56</v>
      </c>
      <c r="R50" t="n">
        <v>15.42</v>
      </c>
      <c r="S50" t="n">
        <v>13.05</v>
      </c>
      <c r="T50" t="n">
        <v>894.83</v>
      </c>
      <c r="U50" t="n">
        <v>0.85</v>
      </c>
      <c r="V50" t="n">
        <v>0.91</v>
      </c>
      <c r="W50" t="n">
        <v>0.06</v>
      </c>
      <c r="X50" t="n">
        <v>0.04</v>
      </c>
      <c r="Y50" t="n">
        <v>1</v>
      </c>
      <c r="Z50" t="n">
        <v>10</v>
      </c>
      <c r="AA50" t="n">
        <v>92.65073581600146</v>
      </c>
      <c r="AB50" t="n">
        <v>126.7688242053864</v>
      </c>
      <c r="AC50" t="n">
        <v>114.6701855444201</v>
      </c>
      <c r="AD50" t="n">
        <v>92650.73581600146</v>
      </c>
      <c r="AE50" t="n">
        <v>126768.8242053864</v>
      </c>
      <c r="AF50" t="n">
        <v>3.348283138233398e-06</v>
      </c>
      <c r="AG50" t="n">
        <v>6</v>
      </c>
      <c r="AH50" t="n">
        <v>114670.1855444201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14.5366</v>
      </c>
      <c r="E51" t="n">
        <v>6.88</v>
      </c>
      <c r="F51" t="n">
        <v>4.1</v>
      </c>
      <c r="G51" t="n">
        <v>61.46</v>
      </c>
      <c r="H51" t="n">
        <v>1.01</v>
      </c>
      <c r="I51" t="n">
        <v>4</v>
      </c>
      <c r="J51" t="n">
        <v>233.79</v>
      </c>
      <c r="K51" t="n">
        <v>56.13</v>
      </c>
      <c r="L51" t="n">
        <v>13.25</v>
      </c>
      <c r="M51" t="n">
        <v>2</v>
      </c>
      <c r="N51" t="n">
        <v>54.42</v>
      </c>
      <c r="O51" t="n">
        <v>29068.74</v>
      </c>
      <c r="P51" t="n">
        <v>51.92</v>
      </c>
      <c r="Q51" t="n">
        <v>203.56</v>
      </c>
      <c r="R51" t="n">
        <v>15.85</v>
      </c>
      <c r="S51" t="n">
        <v>13.05</v>
      </c>
      <c r="T51" t="n">
        <v>1111.66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92.74876694802099</v>
      </c>
      <c r="AB51" t="n">
        <v>126.9029547250438</v>
      </c>
      <c r="AC51" t="n">
        <v>114.7915148355347</v>
      </c>
      <c r="AD51" t="n">
        <v>92748.76694802099</v>
      </c>
      <c r="AE51" t="n">
        <v>126902.9547250438</v>
      </c>
      <c r="AF51" t="n">
        <v>3.342328080154068e-06</v>
      </c>
      <c r="AG51" t="n">
        <v>6</v>
      </c>
      <c r="AH51" t="n">
        <v>114791.5148355347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14.5343</v>
      </c>
      <c r="E52" t="n">
        <v>6.88</v>
      </c>
      <c r="F52" t="n">
        <v>4.1</v>
      </c>
      <c r="G52" t="n">
        <v>61.48</v>
      </c>
      <c r="H52" t="n">
        <v>1.02</v>
      </c>
      <c r="I52" t="n">
        <v>4</v>
      </c>
      <c r="J52" t="n">
        <v>234.22</v>
      </c>
      <c r="K52" t="n">
        <v>56.13</v>
      </c>
      <c r="L52" t="n">
        <v>13.5</v>
      </c>
      <c r="M52" t="n">
        <v>2</v>
      </c>
      <c r="N52" t="n">
        <v>54.6</v>
      </c>
      <c r="O52" t="n">
        <v>29121.64</v>
      </c>
      <c r="P52" t="n">
        <v>51.82</v>
      </c>
      <c r="Q52" t="n">
        <v>203.57</v>
      </c>
      <c r="R52" t="n">
        <v>15.83</v>
      </c>
      <c r="S52" t="n">
        <v>13.05</v>
      </c>
      <c r="T52" t="n">
        <v>1099.13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92.71566131045378</v>
      </c>
      <c r="AB52" t="n">
        <v>126.8576581312067</v>
      </c>
      <c r="AC52" t="n">
        <v>114.7505412850393</v>
      </c>
      <c r="AD52" t="n">
        <v>92715.66131045378</v>
      </c>
      <c r="AE52" t="n">
        <v>126857.6581312067</v>
      </c>
      <c r="AF52" t="n">
        <v>3.341799252602622e-06</v>
      </c>
      <c r="AG52" t="n">
        <v>6</v>
      </c>
      <c r="AH52" t="n">
        <v>114750.5412850393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14.5325</v>
      </c>
      <c r="E53" t="n">
        <v>6.88</v>
      </c>
      <c r="F53" t="n">
        <v>4.1</v>
      </c>
      <c r="G53" t="n">
        <v>61.49</v>
      </c>
      <c r="H53" t="n">
        <v>1.04</v>
      </c>
      <c r="I53" t="n">
        <v>4</v>
      </c>
      <c r="J53" t="n">
        <v>234.65</v>
      </c>
      <c r="K53" t="n">
        <v>56.13</v>
      </c>
      <c r="L53" t="n">
        <v>13.75</v>
      </c>
      <c r="M53" t="n">
        <v>2</v>
      </c>
      <c r="N53" t="n">
        <v>54.78</v>
      </c>
      <c r="O53" t="n">
        <v>29174.59</v>
      </c>
      <c r="P53" t="n">
        <v>51.72</v>
      </c>
      <c r="Q53" t="n">
        <v>203.56</v>
      </c>
      <c r="R53" t="n">
        <v>15.93</v>
      </c>
      <c r="S53" t="n">
        <v>13.05</v>
      </c>
      <c r="T53" t="n">
        <v>1147.68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92.68160462885541</v>
      </c>
      <c r="AB53" t="n">
        <v>126.8110602769691</v>
      </c>
      <c r="AC53" t="n">
        <v>114.7083906646096</v>
      </c>
      <c r="AD53" t="n">
        <v>92681.60462885541</v>
      </c>
      <c r="AE53" t="n">
        <v>126811.0602769691</v>
      </c>
      <c r="AF53" t="n">
        <v>3.34138538756236e-06</v>
      </c>
      <c r="AG53" t="n">
        <v>6</v>
      </c>
      <c r="AH53" t="n">
        <v>114708.3906646096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14.5308</v>
      </c>
      <c r="E54" t="n">
        <v>6.88</v>
      </c>
      <c r="F54" t="n">
        <v>4.1</v>
      </c>
      <c r="G54" t="n">
        <v>61.5</v>
      </c>
      <c r="H54" t="n">
        <v>1.06</v>
      </c>
      <c r="I54" t="n">
        <v>4</v>
      </c>
      <c r="J54" t="n">
        <v>235.08</v>
      </c>
      <c r="K54" t="n">
        <v>56.13</v>
      </c>
      <c r="L54" t="n">
        <v>14</v>
      </c>
      <c r="M54" t="n">
        <v>2</v>
      </c>
      <c r="N54" t="n">
        <v>54.96</v>
      </c>
      <c r="O54" t="n">
        <v>29227.61</v>
      </c>
      <c r="P54" t="n">
        <v>51.61</v>
      </c>
      <c r="Q54" t="n">
        <v>203.56</v>
      </c>
      <c r="R54" t="n">
        <v>15.88</v>
      </c>
      <c r="S54" t="n">
        <v>13.05</v>
      </c>
      <c r="T54" t="n">
        <v>1127.41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92.64360649590949</v>
      </c>
      <c r="AB54" t="n">
        <v>126.7590695551132</v>
      </c>
      <c r="AC54" t="n">
        <v>114.6613618642781</v>
      </c>
      <c r="AD54" t="n">
        <v>92643.60649590949</v>
      </c>
      <c r="AE54" t="n">
        <v>126759.0695551132</v>
      </c>
      <c r="AF54" t="n">
        <v>3.340994515024334e-06</v>
      </c>
      <c r="AG54" t="n">
        <v>6</v>
      </c>
      <c r="AH54" t="n">
        <v>114661.3618642782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14.5355</v>
      </c>
      <c r="E55" t="n">
        <v>6.88</v>
      </c>
      <c r="F55" t="n">
        <v>4.1</v>
      </c>
      <c r="G55" t="n">
        <v>61.47</v>
      </c>
      <c r="H55" t="n">
        <v>1.08</v>
      </c>
      <c r="I55" t="n">
        <v>4</v>
      </c>
      <c r="J55" t="n">
        <v>235.51</v>
      </c>
      <c r="K55" t="n">
        <v>56.13</v>
      </c>
      <c r="L55" t="n">
        <v>14.25</v>
      </c>
      <c r="M55" t="n">
        <v>2</v>
      </c>
      <c r="N55" t="n">
        <v>55.14</v>
      </c>
      <c r="O55" t="n">
        <v>29280.69</v>
      </c>
      <c r="P55" t="n">
        <v>51.46</v>
      </c>
      <c r="Q55" t="n">
        <v>203.58</v>
      </c>
      <c r="R55" t="n">
        <v>15.76</v>
      </c>
      <c r="S55" t="n">
        <v>13.05</v>
      </c>
      <c r="T55" t="n">
        <v>1065.28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92.57862097208566</v>
      </c>
      <c r="AB55" t="n">
        <v>126.6701534944585</v>
      </c>
      <c r="AC55" t="n">
        <v>114.5809318276578</v>
      </c>
      <c r="AD55" t="n">
        <v>92578.62097208566</v>
      </c>
      <c r="AE55" t="n">
        <v>126670.1534944585</v>
      </c>
      <c r="AF55" t="n">
        <v>3.342075162629464e-06</v>
      </c>
      <c r="AG55" t="n">
        <v>6</v>
      </c>
      <c r="AH55" t="n">
        <v>114580.9318276578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14.5543</v>
      </c>
      <c r="E56" t="n">
        <v>6.87</v>
      </c>
      <c r="F56" t="n">
        <v>4.09</v>
      </c>
      <c r="G56" t="n">
        <v>61.34</v>
      </c>
      <c r="H56" t="n">
        <v>1.09</v>
      </c>
      <c r="I56" t="n">
        <v>4</v>
      </c>
      <c r="J56" t="n">
        <v>235.94</v>
      </c>
      <c r="K56" t="n">
        <v>56.13</v>
      </c>
      <c r="L56" t="n">
        <v>14.5</v>
      </c>
      <c r="M56" t="n">
        <v>2</v>
      </c>
      <c r="N56" t="n">
        <v>55.32</v>
      </c>
      <c r="O56" t="n">
        <v>29333.84</v>
      </c>
      <c r="P56" t="n">
        <v>51.16</v>
      </c>
      <c r="Q56" t="n">
        <v>203.59</v>
      </c>
      <c r="R56" t="n">
        <v>15.42</v>
      </c>
      <c r="S56" t="n">
        <v>13.05</v>
      </c>
      <c r="T56" t="n">
        <v>894.92</v>
      </c>
      <c r="U56" t="n">
        <v>0.85</v>
      </c>
      <c r="V56" t="n">
        <v>0.91</v>
      </c>
      <c r="W56" t="n">
        <v>0.06</v>
      </c>
      <c r="X56" t="n">
        <v>0.05</v>
      </c>
      <c r="Y56" t="n">
        <v>1</v>
      </c>
      <c r="Z56" t="n">
        <v>10</v>
      </c>
      <c r="AA56" t="n">
        <v>92.41186310755249</v>
      </c>
      <c r="AB56" t="n">
        <v>126.4419880273666</v>
      </c>
      <c r="AC56" t="n">
        <v>114.3745421525128</v>
      </c>
      <c r="AD56" t="n">
        <v>92411.86310755249</v>
      </c>
      <c r="AE56" t="n">
        <v>126441.9880273666</v>
      </c>
      <c r="AF56" t="n">
        <v>3.346397753049981e-06</v>
      </c>
      <c r="AG56" t="n">
        <v>6</v>
      </c>
      <c r="AH56" t="n">
        <v>114374.5421525128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14.5496</v>
      </c>
      <c r="E57" t="n">
        <v>6.87</v>
      </c>
      <c r="F57" t="n">
        <v>4.09</v>
      </c>
      <c r="G57" t="n">
        <v>61.37</v>
      </c>
      <c r="H57" t="n">
        <v>1.11</v>
      </c>
      <c r="I57" t="n">
        <v>4</v>
      </c>
      <c r="J57" t="n">
        <v>236.37</v>
      </c>
      <c r="K57" t="n">
        <v>56.13</v>
      </c>
      <c r="L57" t="n">
        <v>14.75</v>
      </c>
      <c r="M57" t="n">
        <v>2</v>
      </c>
      <c r="N57" t="n">
        <v>55.5</v>
      </c>
      <c r="O57" t="n">
        <v>29387.05</v>
      </c>
      <c r="P57" t="n">
        <v>50.91</v>
      </c>
      <c r="Q57" t="n">
        <v>203.56</v>
      </c>
      <c r="R57" t="n">
        <v>15.64</v>
      </c>
      <c r="S57" t="n">
        <v>13.05</v>
      </c>
      <c r="T57" t="n">
        <v>1006.06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92.32709957184244</v>
      </c>
      <c r="AB57" t="n">
        <v>126.3260108183049</v>
      </c>
      <c r="AC57" t="n">
        <v>114.2696336455089</v>
      </c>
      <c r="AD57" t="n">
        <v>92327.09957184244</v>
      </c>
      <c r="AE57" t="n">
        <v>126326.0108183049</v>
      </c>
      <c r="AF57" t="n">
        <v>3.345317105444852e-06</v>
      </c>
      <c r="AG57" t="n">
        <v>6</v>
      </c>
      <c r="AH57" t="n">
        <v>114269.6336455089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14.5284</v>
      </c>
      <c r="E58" t="n">
        <v>6.88</v>
      </c>
      <c r="F58" t="n">
        <v>4.1</v>
      </c>
      <c r="G58" t="n">
        <v>61.52</v>
      </c>
      <c r="H58" t="n">
        <v>1.13</v>
      </c>
      <c r="I58" t="n">
        <v>4</v>
      </c>
      <c r="J58" t="n">
        <v>236.81</v>
      </c>
      <c r="K58" t="n">
        <v>56.13</v>
      </c>
      <c r="L58" t="n">
        <v>15</v>
      </c>
      <c r="M58" t="n">
        <v>2</v>
      </c>
      <c r="N58" t="n">
        <v>55.68</v>
      </c>
      <c r="O58" t="n">
        <v>29440.33</v>
      </c>
      <c r="P58" t="n">
        <v>51.16</v>
      </c>
      <c r="Q58" t="n">
        <v>203.56</v>
      </c>
      <c r="R58" t="n">
        <v>15.98</v>
      </c>
      <c r="S58" t="n">
        <v>13.05</v>
      </c>
      <c r="T58" t="n">
        <v>1172.9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92.4795578203364</v>
      </c>
      <c r="AB58" t="n">
        <v>126.5346109198774</v>
      </c>
      <c r="AC58" t="n">
        <v>114.4583252461595</v>
      </c>
      <c r="AD58" t="n">
        <v>92479.5578203364</v>
      </c>
      <c r="AE58" t="n">
        <v>126534.6109198774</v>
      </c>
      <c r="AF58" t="n">
        <v>3.340442694970651e-06</v>
      </c>
      <c r="AG58" t="n">
        <v>6</v>
      </c>
      <c r="AH58" t="n">
        <v>114458.3252461595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14.5273</v>
      </c>
      <c r="E59" t="n">
        <v>6.88</v>
      </c>
      <c r="F59" t="n">
        <v>4.1</v>
      </c>
      <c r="G59" t="n">
        <v>61.53</v>
      </c>
      <c r="H59" t="n">
        <v>1.14</v>
      </c>
      <c r="I59" t="n">
        <v>4</v>
      </c>
      <c r="J59" t="n">
        <v>237.24</v>
      </c>
      <c r="K59" t="n">
        <v>56.13</v>
      </c>
      <c r="L59" t="n">
        <v>15.25</v>
      </c>
      <c r="M59" t="n">
        <v>2</v>
      </c>
      <c r="N59" t="n">
        <v>55.86</v>
      </c>
      <c r="O59" t="n">
        <v>29493.67</v>
      </c>
      <c r="P59" t="n">
        <v>50.74</v>
      </c>
      <c r="Q59" t="n">
        <v>203.56</v>
      </c>
      <c r="R59" t="n">
        <v>15.99</v>
      </c>
      <c r="S59" t="n">
        <v>13.05</v>
      </c>
      <c r="T59" t="n">
        <v>1177.88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92.32427950842913</v>
      </c>
      <c r="AB59" t="n">
        <v>126.3221522831304</v>
      </c>
      <c r="AC59" t="n">
        <v>114.266143363516</v>
      </c>
      <c r="AD59" t="n">
        <v>92324.27950842913</v>
      </c>
      <c r="AE59" t="n">
        <v>126322.1522831303</v>
      </c>
      <c r="AF59" t="n">
        <v>3.340189777446047e-06</v>
      </c>
      <c r="AG59" t="n">
        <v>6</v>
      </c>
      <c r="AH59" t="n">
        <v>114266.143363516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14.5261</v>
      </c>
      <c r="E60" t="n">
        <v>6.88</v>
      </c>
      <c r="F60" t="n">
        <v>4.1</v>
      </c>
      <c r="G60" t="n">
        <v>61.54</v>
      </c>
      <c r="H60" t="n">
        <v>1.16</v>
      </c>
      <c r="I60" t="n">
        <v>4</v>
      </c>
      <c r="J60" t="n">
        <v>237.67</v>
      </c>
      <c r="K60" t="n">
        <v>56.13</v>
      </c>
      <c r="L60" t="n">
        <v>15.5</v>
      </c>
      <c r="M60" t="n">
        <v>2</v>
      </c>
      <c r="N60" t="n">
        <v>56.05</v>
      </c>
      <c r="O60" t="n">
        <v>29547.07</v>
      </c>
      <c r="P60" t="n">
        <v>50.48</v>
      </c>
      <c r="Q60" t="n">
        <v>203.56</v>
      </c>
      <c r="R60" t="n">
        <v>15.97</v>
      </c>
      <c r="S60" t="n">
        <v>13.05</v>
      </c>
      <c r="T60" t="n">
        <v>1171.37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92.22910364351517</v>
      </c>
      <c r="AB60" t="n">
        <v>126.1919284658923</v>
      </c>
      <c r="AC60" t="n">
        <v>114.1483479246248</v>
      </c>
      <c r="AD60" t="n">
        <v>92229.10364351518</v>
      </c>
      <c r="AE60" t="n">
        <v>126191.9284658923</v>
      </c>
      <c r="AF60" t="n">
        <v>3.339913867419205e-06</v>
      </c>
      <c r="AG60" t="n">
        <v>6</v>
      </c>
      <c r="AH60" t="n">
        <v>114148.3479246248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14.5261</v>
      </c>
      <c r="E61" t="n">
        <v>6.88</v>
      </c>
      <c r="F61" t="n">
        <v>4.1</v>
      </c>
      <c r="G61" t="n">
        <v>61.54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50.13</v>
      </c>
      <c r="Q61" t="n">
        <v>203.56</v>
      </c>
      <c r="R61" t="n">
        <v>15.98</v>
      </c>
      <c r="S61" t="n">
        <v>13.05</v>
      </c>
      <c r="T61" t="n">
        <v>1173.95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92.09798204181648</v>
      </c>
      <c r="AB61" t="n">
        <v>126.0125221057714</v>
      </c>
      <c r="AC61" t="n">
        <v>113.9860638557154</v>
      </c>
      <c r="AD61" t="n">
        <v>92097.98204181647</v>
      </c>
      <c r="AE61" t="n">
        <v>126012.5221057714</v>
      </c>
      <c r="AF61" t="n">
        <v>3.339913867419205e-06</v>
      </c>
      <c r="AG61" t="n">
        <v>6</v>
      </c>
      <c r="AH61" t="n">
        <v>113986.0638557154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14.5402</v>
      </c>
      <c r="E62" t="n">
        <v>6.88</v>
      </c>
      <c r="F62" t="n">
        <v>4.1</v>
      </c>
      <c r="G62" t="n">
        <v>61.44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49.72</v>
      </c>
      <c r="Q62" t="n">
        <v>203.56</v>
      </c>
      <c r="R62" t="n">
        <v>15.69</v>
      </c>
      <c r="S62" t="n">
        <v>13.05</v>
      </c>
      <c r="T62" t="n">
        <v>1028.45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91.91858838855558</v>
      </c>
      <c r="AB62" t="n">
        <v>125.7670677950906</v>
      </c>
      <c r="AC62" t="n">
        <v>113.7640353599486</v>
      </c>
      <c r="AD62" t="n">
        <v>91918.58838855558</v>
      </c>
      <c r="AE62" t="n">
        <v>125767.0677950906</v>
      </c>
      <c r="AF62" t="n">
        <v>3.343155810234593e-06</v>
      </c>
      <c r="AG62" t="n">
        <v>6</v>
      </c>
      <c r="AH62" t="n">
        <v>113764.0353599486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14.5478</v>
      </c>
      <c r="E63" t="n">
        <v>6.87</v>
      </c>
      <c r="F63" t="n">
        <v>4.09</v>
      </c>
      <c r="G63" t="n">
        <v>61.38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49</v>
      </c>
      <c r="Q63" t="n">
        <v>203.56</v>
      </c>
      <c r="R63" t="n">
        <v>15.65</v>
      </c>
      <c r="S63" t="n">
        <v>13.05</v>
      </c>
      <c r="T63" t="n">
        <v>1010.64</v>
      </c>
      <c r="U63" t="n">
        <v>0.83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91.61595609017151</v>
      </c>
      <c r="AB63" t="n">
        <v>125.352992933247</v>
      </c>
      <c r="AC63" t="n">
        <v>113.3894792217615</v>
      </c>
      <c r="AD63" t="n">
        <v>91615.9560901715</v>
      </c>
      <c r="AE63" t="n">
        <v>125352.992933247</v>
      </c>
      <c r="AF63" t="n">
        <v>3.344903240404589e-06</v>
      </c>
      <c r="AG63" t="n">
        <v>6</v>
      </c>
      <c r="AH63" t="n">
        <v>113389.4792217615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14.5237</v>
      </c>
      <c r="E64" t="n">
        <v>6.89</v>
      </c>
      <c r="F64" t="n">
        <v>4.1</v>
      </c>
      <c r="G64" t="n">
        <v>61.55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48.61</v>
      </c>
      <c r="Q64" t="n">
        <v>203.56</v>
      </c>
      <c r="R64" t="n">
        <v>16.05</v>
      </c>
      <c r="S64" t="n">
        <v>13.05</v>
      </c>
      <c r="T64" t="n">
        <v>1211.52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91.53286640712754</v>
      </c>
      <c r="AB64" t="n">
        <v>125.2393059632482</v>
      </c>
      <c r="AC64" t="n">
        <v>113.2866423766187</v>
      </c>
      <c r="AD64" t="n">
        <v>91532.86640712754</v>
      </c>
      <c r="AE64" t="n">
        <v>125239.3059632482</v>
      </c>
      <c r="AF64" t="n">
        <v>3.339362047365522e-06</v>
      </c>
      <c r="AG64" t="n">
        <v>6</v>
      </c>
      <c r="AH64" t="n">
        <v>113286.6423766187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14.5214</v>
      </c>
      <c r="E65" t="n">
        <v>6.89</v>
      </c>
      <c r="F65" t="n">
        <v>4.1</v>
      </c>
      <c r="G65" t="n">
        <v>61.57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48.17</v>
      </c>
      <c r="Q65" t="n">
        <v>203.56</v>
      </c>
      <c r="R65" t="n">
        <v>16.09</v>
      </c>
      <c r="S65" t="n">
        <v>13.05</v>
      </c>
      <c r="T65" t="n">
        <v>1227.83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91.37212228107198</v>
      </c>
      <c r="AB65" t="n">
        <v>125.0193687584487</v>
      </c>
      <c r="AC65" t="n">
        <v>113.0876956699614</v>
      </c>
      <c r="AD65" t="n">
        <v>91372.12228107198</v>
      </c>
      <c r="AE65" t="n">
        <v>125019.3687584487</v>
      </c>
      <c r="AF65" t="n">
        <v>3.338833219814076e-06</v>
      </c>
      <c r="AG65" t="n">
        <v>6</v>
      </c>
      <c r="AH65" t="n">
        <v>113087.6956699614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14.6634</v>
      </c>
      <c r="E66" t="n">
        <v>6.82</v>
      </c>
      <c r="F66" t="n">
        <v>4.08</v>
      </c>
      <c r="G66" t="n">
        <v>81.61</v>
      </c>
      <c r="H66" t="n">
        <v>1.26</v>
      </c>
      <c r="I66" t="n">
        <v>3</v>
      </c>
      <c r="J66" t="n">
        <v>240.28</v>
      </c>
      <c r="K66" t="n">
        <v>56.13</v>
      </c>
      <c r="L66" t="n">
        <v>17</v>
      </c>
      <c r="M66" t="n">
        <v>1</v>
      </c>
      <c r="N66" t="n">
        <v>57.16</v>
      </c>
      <c r="O66" t="n">
        <v>29869.01</v>
      </c>
      <c r="P66" t="n">
        <v>47.43</v>
      </c>
      <c r="Q66" t="n">
        <v>203.56</v>
      </c>
      <c r="R66" t="n">
        <v>15.25</v>
      </c>
      <c r="S66" t="n">
        <v>13.05</v>
      </c>
      <c r="T66" t="n">
        <v>817.03</v>
      </c>
      <c r="U66" t="n">
        <v>0.86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90.80691735119289</v>
      </c>
      <c r="AB66" t="n">
        <v>124.2460304383069</v>
      </c>
      <c r="AC66" t="n">
        <v>112.3881636737065</v>
      </c>
      <c r="AD66" t="n">
        <v>90806.9173511929</v>
      </c>
      <c r="AE66" t="n">
        <v>124246.0304383069</v>
      </c>
      <c r="AF66" t="n">
        <v>3.371482572990325e-06</v>
      </c>
      <c r="AG66" t="n">
        <v>6</v>
      </c>
      <c r="AH66" t="n">
        <v>112388.1636737065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14.6783</v>
      </c>
      <c r="E67" t="n">
        <v>6.81</v>
      </c>
      <c r="F67" t="n">
        <v>4.07</v>
      </c>
      <c r="G67" t="n">
        <v>81.47</v>
      </c>
      <c r="H67" t="n">
        <v>1.27</v>
      </c>
      <c r="I67" t="n">
        <v>3</v>
      </c>
      <c r="J67" t="n">
        <v>240.72</v>
      </c>
      <c r="K67" t="n">
        <v>56.13</v>
      </c>
      <c r="L67" t="n">
        <v>17.25</v>
      </c>
      <c r="M67" t="n">
        <v>1</v>
      </c>
      <c r="N67" t="n">
        <v>57.34</v>
      </c>
      <c r="O67" t="n">
        <v>29922.88</v>
      </c>
      <c r="P67" t="n">
        <v>47.57</v>
      </c>
      <c r="Q67" t="n">
        <v>203.56</v>
      </c>
      <c r="R67" t="n">
        <v>15</v>
      </c>
      <c r="S67" t="n">
        <v>13.05</v>
      </c>
      <c r="T67" t="n">
        <v>689.17</v>
      </c>
      <c r="U67" t="n">
        <v>0.87</v>
      </c>
      <c r="V67" t="n">
        <v>0.92</v>
      </c>
      <c r="W67" t="n">
        <v>0.06</v>
      </c>
      <c r="X67" t="n">
        <v>0.03</v>
      </c>
      <c r="Y67" t="n">
        <v>1</v>
      </c>
      <c r="Z67" t="n">
        <v>10</v>
      </c>
      <c r="AA67" t="n">
        <v>90.81373197956368</v>
      </c>
      <c r="AB67" t="n">
        <v>124.255354513484</v>
      </c>
      <c r="AC67" t="n">
        <v>112.3965978722351</v>
      </c>
      <c r="AD67" t="n">
        <v>90813.73197956369</v>
      </c>
      <c r="AE67" t="n">
        <v>124255.354513484</v>
      </c>
      <c r="AF67" t="n">
        <v>3.374908455823608e-06</v>
      </c>
      <c r="AG67" t="n">
        <v>6</v>
      </c>
      <c r="AH67" t="n">
        <v>112396.5978722351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14.6873</v>
      </c>
      <c r="E68" t="n">
        <v>6.81</v>
      </c>
      <c r="F68" t="n">
        <v>4.07</v>
      </c>
      <c r="G68" t="n">
        <v>81.38</v>
      </c>
      <c r="H68" t="n">
        <v>1.29</v>
      </c>
      <c r="I68" t="n">
        <v>3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47.64</v>
      </c>
      <c r="Q68" t="n">
        <v>203.56</v>
      </c>
      <c r="R68" t="n">
        <v>14.85</v>
      </c>
      <c r="S68" t="n">
        <v>13.05</v>
      </c>
      <c r="T68" t="n">
        <v>615.24</v>
      </c>
      <c r="U68" t="n">
        <v>0.88</v>
      </c>
      <c r="V68" t="n">
        <v>0.92</v>
      </c>
      <c r="W68" t="n">
        <v>0.06</v>
      </c>
      <c r="X68" t="n">
        <v>0.03</v>
      </c>
      <c r="Y68" t="n">
        <v>1</v>
      </c>
      <c r="Z68" t="n">
        <v>10</v>
      </c>
      <c r="AA68" t="n">
        <v>90.82406191132975</v>
      </c>
      <c r="AB68" t="n">
        <v>124.2694883818507</v>
      </c>
      <c r="AC68" t="n">
        <v>112.4093828240419</v>
      </c>
      <c r="AD68" t="n">
        <v>90824.06191132974</v>
      </c>
      <c r="AE68" t="n">
        <v>124269.4883818507</v>
      </c>
      <c r="AF68" t="n">
        <v>3.37697778102492e-06</v>
      </c>
      <c r="AG68" t="n">
        <v>6</v>
      </c>
      <c r="AH68" t="n">
        <v>112409.3828240419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14.6855</v>
      </c>
      <c r="E69" t="n">
        <v>6.81</v>
      </c>
      <c r="F69" t="n">
        <v>4.07</v>
      </c>
      <c r="G69" t="n">
        <v>81.40000000000001</v>
      </c>
      <c r="H69" t="n">
        <v>1.31</v>
      </c>
      <c r="I69" t="n">
        <v>3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47.66</v>
      </c>
      <c r="Q69" t="n">
        <v>203.56</v>
      </c>
      <c r="R69" t="n">
        <v>14.87</v>
      </c>
      <c r="S69" t="n">
        <v>13.05</v>
      </c>
      <c r="T69" t="n">
        <v>625.35</v>
      </c>
      <c r="U69" t="n">
        <v>0.88</v>
      </c>
      <c r="V69" t="n">
        <v>0.92</v>
      </c>
      <c r="W69" t="n">
        <v>0.06</v>
      </c>
      <c r="X69" t="n">
        <v>0.03</v>
      </c>
      <c r="Y69" t="n">
        <v>1</v>
      </c>
      <c r="Z69" t="n">
        <v>10</v>
      </c>
      <c r="AA69" t="n">
        <v>90.83459620868348</v>
      </c>
      <c r="AB69" t="n">
        <v>124.2839018722305</v>
      </c>
      <c r="AC69" t="n">
        <v>112.4224207111293</v>
      </c>
      <c r="AD69" t="n">
        <v>90834.59620868348</v>
      </c>
      <c r="AE69" t="n">
        <v>124283.9018722305</v>
      </c>
      <c r="AF69" t="n">
        <v>3.376563915984657e-06</v>
      </c>
      <c r="AG69" t="n">
        <v>6</v>
      </c>
      <c r="AH69" t="n">
        <v>112422.4207111293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2024-09-24T15:16:03Z</dcterms:created>
  <dcterms:modified xmlns:dcterms="http://purl.org/dc/terms/" xmlns:xsi="http://www.w3.org/2001/XMLSchema-instance" xsi:type="dcterms:W3CDTF">2024-09-24T15:16:03Z</dcterms:modified>
</cp:coreProperties>
</file>