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4 Drones/vel20/field_64ha_100ha_2%_6m_0_LM/"/>
    </mc:Choice>
  </mc:AlternateContent>
  <xr:revisionPtr revIDLastSave="269" documentId="11_927A02223D91291A9A877E8A22FE54574A1F8119" xr6:coauthVersionLast="47" xr6:coauthVersionMax="47" xr10:uidLastSave="{107F7FB4-EEC8-4EDD-A1B2-7D892C537EF9}"/>
  <bookViews>
    <workbookView xWindow="273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<sst xmlns="http://schemas.openxmlformats.org/spreadsheetml/2006/main" count="1031" uniqueCount="71">
  <si>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</si>
  <si>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</si>
  <si>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</si>
  <si>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</si>
  <si>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</si>
  <si>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</si>
  <si>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</si>
  <si>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</si>
  <si>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</si>
  <si>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</si>
  <si>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</si>
  <si>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</si>
  <si>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</si>
  <si>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</si>
  <si>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</si>
  <si>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</si>
  <si>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</si>
  <si>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</si>
  <si>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</si>
  <si>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</si>
  <si>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</si>
  <si>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</si>
  <si>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</si>
  <si>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</si>
  <si>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</si>
  <si>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</si>
  <si>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</si>
  <si>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</si>
  <si>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</si>
  <si>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</si>
  <si>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</si>
  <si>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</si>
  <si>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</si>
  <si>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</si>
  <si>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</si>
  <si>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</si>
  <si>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</si>
  <si>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</si>
  <si>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</si>
  <si>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</si>
  <si>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</si>
  <si>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</si>
  <si>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</si>
  <si>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</si>
  <si>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</si>
  <si>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</si>
  <si>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</si>
  <si>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</si>
  <si>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</si>
  <si>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</si>
  <si>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</si>
  <si>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</si>
  <si>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</si>
  <si>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</si>
  <si>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</si>
  <si>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</si>
  <si>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</si>
  <si>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</si>
  <si>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</si>
  <si>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</si>
  <si>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</si>
  <si>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</si>
  <si>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</si>
  <si>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</si>
  <si>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</si>
  <si>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</si>
  <si>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</si>
  <si>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</si>
  <si>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</si>
  <si>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</si>
  <si>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\field_64ha_100ha_2%_6m_0_LM\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</si>
</sst>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C7-4369-B881-5AA6E036E9F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1C7-4369-B881-5AA6E036E9F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1C7-4369-B881-5AA6E036E9F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1C7-4369-B881-5AA6E036E9F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1C7-4369-B881-5AA6E036E9F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1C7-4369-B881-5AA6E036E9F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1C7-4369-B881-5AA6E036E9F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1C7-4369-B881-5AA6E036E9F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1C7-4369-B881-5AA6E036E9F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1C7-4369-B881-5AA6E036E9F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1C7-4369-B881-5AA6E036E9F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1C7-4369-B881-5AA6E036E9F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1C7-4369-B881-5AA6E036E9F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1C7-4369-B881-5AA6E036E9F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1C7-4369-B881-5AA6E036E9F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1C7-4369-B881-5AA6E036E9F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1C7-4369-B881-5AA6E036E9F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1C7-4369-B881-5AA6E036E9F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1C7-4369-B881-5AA6E036E9F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1C7-4369-B881-5AA6E036E9F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C1C7-4369-B881-5AA6E036E9F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C1C7-4369-B881-5AA6E036E9F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C1C7-4369-B881-5AA6E036E9F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1C7-4369-B881-5AA6E036E9F5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1C7-4369-B881-5AA6E036E9F5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1C7-4369-B881-5AA6E036E9F5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1C7-4369-B881-5AA6E036E9F5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1C7-4369-B881-5AA6E036E9F5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1C7-4369-B881-5AA6E036E9F5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C1C7-4369-B881-5AA6E036E9F5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C1C7-4369-B881-5AA6E036E9F5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C1C7-4369-B881-5AA6E036E9F5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C1C7-4369-B881-5AA6E036E9F5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C1C7-4369-B881-5AA6E036E9F5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C1C7-4369-B881-5AA6E036E9F5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C1C7-4369-B881-5AA6E036E9F5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C1C7-4369-B881-5AA6E036E9F5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C1C7-4369-B881-5AA6E036E9F5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C1C7-4369-B881-5AA6E036E9F5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C1C7-4369-B881-5AA6E036E9F5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C1C7-4369-B881-5AA6E036E9F5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C1C7-4369-B881-5AA6E036E9F5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C1C7-4369-B881-5AA6E036E9F5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C1C7-4369-B881-5AA6E036E9F5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C1C7-4369-B881-5AA6E036E9F5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C1C7-4369-B881-5AA6E036E9F5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C1C7-4369-B881-5AA6E036E9F5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C1C7-4369-B881-5AA6E036E9F5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C1C7-4369-B881-5AA6E036E9F5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C1C7-4369-B881-5AA6E036E9F5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C1C7-4369-B881-5AA6E036E9F5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C1C7-4369-B881-5AA6E036E9F5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C1C7-4369-B881-5AA6E036E9F5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C1C7-4369-B881-5AA6E036E9F5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C1C7-4369-B881-5AA6E036E9F5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C1C7-4369-B881-5AA6E036E9F5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C1C7-4369-B881-5AA6E036E9F5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C1C7-4369-B881-5AA6E036E9F5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C1C7-4369-B881-5AA6E036E9F5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C1C7-4369-B881-5AA6E036E9F5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C1C7-4369-B881-5AA6E036E9F5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C1C7-4369-B881-5AA6E036E9F5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C1C7-4369-B881-5AA6E036E9F5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C1C7-4369-B881-5AA6E036E9F5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C1C7-4369-B881-5AA6E036E9F5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C1C7-4369-B881-5AA6E036E9F5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C1C7-4369-B881-5AA6E036E9F5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C1C7-4369-B881-5AA6E036E9F5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C1C7-4369-B881-5AA6E036E9F5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C1C7-4369-B881-5AA6E036E9F5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C1C7-4369-B881-5AA6E036E9F5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C1C7-4369-B881-5AA6E036E9F5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C1C7-4369-B881-5AA6E036E9F5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C1C7-4369-B881-5AA6E036E9F5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C1C7-4369-B881-5AA6E036E9F5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C1C7-4369-B881-5AA6E036E9F5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C1C7-4369-B881-5AA6E036E9F5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C1C7-4369-B881-5AA6E036E9F5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C1C7-4369-B881-5AA6E036E9F5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C1C7-4369-B881-5AA6E036E9F5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C1C7-4369-B881-5AA6E036E9F5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C1C7-4369-B881-5AA6E036E9F5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C1C7-4369-B881-5AA6E036E9F5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C1C7-4369-B881-5AA6E036E9F5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C1C7-4369-B881-5AA6E036E9F5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C1C7-4369-B881-5AA6E036E9F5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C1C7-4369-B881-5AA6E036E9F5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C1C7-4369-B881-5AA6E036E9F5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C1C7-4369-B881-5AA6E036E9F5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C1C7-4369-B881-5AA6E036E9F5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C1C7-4369-B881-5AA6E036E9F5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C1C7-4369-B881-5AA6E036E9F5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C1C7-4369-B881-5AA6E036E9F5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C1C7-4369-B881-5AA6E036E9F5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C1C7-4369-B881-5AA6E036E9F5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C1C7-4369-B881-5AA6E036E9F5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C1C7-4369-B881-5AA6E036E9F5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C1C7-4369-B881-5AA6E036E9F5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C1C7-4369-B881-5AA6E036E9F5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C1C7-4369-B881-5AA6E036E9F5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C1C7-4369-B881-5AA6E036E9F5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C1C7-4369-B881-5AA6E036E9F5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C1C7-4369-B881-5AA6E036E9F5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C1C7-4369-B881-5AA6E036E9F5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C1C7-4369-B881-5AA6E036E9F5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C1C7-4369-B881-5AA6E036E9F5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C1C7-4369-B881-5AA6E036E9F5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C1C7-4369-B881-5AA6E036E9F5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C1C7-4369-B881-5AA6E036E9F5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C1C7-4369-B881-5AA6E036E9F5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C1C7-4369-B881-5AA6E036E9F5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C1C7-4369-B881-5AA6E036E9F5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C1C7-4369-B881-5AA6E036E9F5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C1C7-4369-B881-5AA6E036E9F5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C1C7-4369-B881-5AA6E036E9F5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C1C7-4369-B881-5AA6E036E9F5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C1C7-4369-B881-5AA6E036E9F5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C1C7-4369-B881-5AA6E036E9F5}"/>
              </c:ext>
            </c:extLst>
          </c:dPt>
          <c:dPt>
            <c:idx val="1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C1C7-4369-B881-5AA6E036E9F5}"/>
              </c:ext>
            </c:extLst>
          </c:dPt>
          <c:dPt>
            <c:idx val="1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C1C7-4369-B881-5AA6E036E9F5}"/>
              </c:ext>
            </c:extLst>
          </c:dPt>
          <c:dPt>
            <c:idx val="1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C1C7-4369-B881-5AA6E036E9F5}"/>
              </c:ext>
            </c:extLst>
          </c:dPt>
          <c:dPt>
            <c:idx val="1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C1C7-4369-B881-5AA6E036E9F5}"/>
              </c:ext>
            </c:extLst>
          </c:dPt>
          <c:dPt>
            <c:idx val="1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C1C7-4369-B881-5AA6E036E9F5}"/>
              </c:ext>
            </c:extLst>
          </c:dPt>
          <c:dPt>
            <c:idx val="1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C1C7-4369-B881-5AA6E036E9F5}"/>
              </c:ext>
            </c:extLst>
          </c:dPt>
          <c:dPt>
            <c:idx val="1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C1C7-4369-B881-5AA6E036E9F5}"/>
              </c:ext>
            </c:extLst>
          </c:dPt>
          <c:dPt>
            <c:idx val="1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C1C7-4369-B881-5AA6E036E9F5}"/>
              </c:ext>
            </c:extLst>
          </c:dPt>
          <c:dPt>
            <c:idx val="1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C1C7-4369-B881-5AA6E036E9F5}"/>
              </c:ext>
            </c:extLst>
          </c:dPt>
          <c:dPt>
            <c:idx val="1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C1C7-4369-B881-5AA6E036E9F5}"/>
              </c:ext>
            </c:extLst>
          </c:dPt>
          <c:dPt>
            <c:idx val="1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C1C7-4369-B881-5AA6E036E9F5}"/>
              </c:ext>
            </c:extLst>
          </c:dPt>
          <c:dPt>
            <c:idx val="1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C1C7-4369-B881-5AA6E036E9F5}"/>
              </c:ext>
            </c:extLst>
          </c:dPt>
          <c:dPt>
            <c:idx val="1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C1C7-4369-B881-5AA6E036E9F5}"/>
              </c:ext>
            </c:extLst>
          </c:dPt>
          <c:dPt>
            <c:idx val="1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C1C7-4369-B881-5AA6E036E9F5}"/>
              </c:ext>
            </c:extLst>
          </c:dPt>
          <c:dPt>
            <c:idx val="1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C1C7-4369-B881-5AA6E036E9F5}"/>
              </c:ext>
            </c:extLst>
          </c:dPt>
          <c:dPt>
            <c:idx val="1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C1C7-4369-B881-5AA6E036E9F5}"/>
              </c:ext>
            </c:extLst>
          </c:dPt>
          <c:dPt>
            <c:idx val="1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C1C7-4369-B881-5AA6E036E9F5}"/>
              </c:ext>
            </c:extLst>
          </c:dPt>
          <c:dPt>
            <c:idx val="1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C1C7-4369-B881-5AA6E036E9F5}"/>
              </c:ext>
            </c:extLst>
          </c:dPt>
          <c:dPt>
            <c:idx val="1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C1C7-4369-B881-5AA6E036E9F5}"/>
              </c:ext>
            </c:extLst>
          </c:dPt>
          <c:dPt>
            <c:idx val="1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C1C7-4369-B881-5AA6E036E9F5}"/>
              </c:ext>
            </c:extLst>
          </c:dPt>
          <c:dPt>
            <c:idx val="1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C1C7-4369-B881-5AA6E036E9F5}"/>
              </c:ext>
            </c:extLst>
          </c:dPt>
          <c:dPt>
            <c:idx val="1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C1C7-4369-B881-5AA6E036E9F5}"/>
              </c:ext>
            </c:extLst>
          </c:dPt>
          <c:dPt>
            <c:idx val="1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C1C7-4369-B881-5AA6E036E9F5}"/>
              </c:ext>
            </c:extLst>
          </c:dPt>
          <c:dPt>
            <c:idx val="1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C1C7-4369-B881-5AA6E036E9F5}"/>
              </c:ext>
            </c:extLst>
          </c:dPt>
          <c:dPt>
            <c:idx val="1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C1C7-4369-B881-5AA6E036E9F5}"/>
              </c:ext>
            </c:extLst>
          </c:dPt>
          <c:dPt>
            <c:idx val="1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C1C7-4369-B881-5AA6E036E9F5}"/>
              </c:ext>
            </c:extLst>
          </c:dPt>
          <c:dPt>
            <c:idx val="1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C1C7-4369-B881-5AA6E036E9F5}"/>
              </c:ext>
            </c:extLst>
          </c:dPt>
          <c:dPt>
            <c:idx val="1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C1C7-4369-B881-5AA6E036E9F5}"/>
              </c:ext>
            </c:extLst>
          </c:dPt>
          <c:dPt>
            <c:idx val="1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C1C7-4369-B881-5AA6E036E9F5}"/>
              </c:ext>
            </c:extLst>
          </c:dPt>
          <c:xVal>
            <c:numRef>
              <c:f>gráficos!$A$7:$A$153</c:f>
              <c:numCache>
                <c:formatCode>General</c:formatCode>
                <c:ptCount val="1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</c:numCache>
            </c:numRef>
          </c:xVal>
          <c:yVal>
            <c:numRef>
              <c:f>gráficos!$B$7:$B$153</c:f>
              <c:numCache>
                <c:formatCode>General</c:formatCode>
                <c:ptCount val="1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6-C1C7-4369-B881-5AA6E036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5168-C725-48CF-8001-43DA2E6A98E0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4.7542999999999997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81</v>
      </c>
      <c r="F2">
        <f>_xlfn.XLOOKUP(B2,RESULTADOS_0!D:D,RESULTADOS_0!F:F,0,0,1)</f>
        <v>18.489999999999998</v>
      </c>
      <c r="G2">
        <f>_xlfn.XLOOKUP(B2,RESULTADOS_0!D:D,RESULTADOS_0!M:M,0,0,1)</f>
        <v>0</v>
      </c>
      <c r="H2">
        <f>_xlfn.XLOOKUP(B2,RESULTADOS_0!D:D,RESULTADOS_0!AF:AF,0,0,1)</f>
        <v>5.7971458031643788E-6</v>
      </c>
      <c r="I2">
        <f>_xlfn.XLOOKUP(B2,RESULTADOS_0!D:D,RESULTADOS_0!AC:AC,0,0,1)</f>
        <v>78.679383849371661</v>
      </c>
      <c r="J2">
        <f>_xlfn.XLOOKUP(B2,RESULTADOS_0!D:D,RESULTADOS_0!G:G,0,0,1)</f>
        <v>13.69</v>
      </c>
      <c r="K2">
        <v>3.0427519999999997</v>
      </c>
      <c r="L2">
        <v>64</v>
      </c>
      <c r="M2">
        <v>2</v>
      </c>
      <c r="N2">
        <f>_xlfn.XLOOKUP(B2,RESULTADOS_0!D:D,RESULTADOS_0!AH:AH,0,0,1)</f>
        <v>78679.383849371661</v>
      </c>
      <c r="T2">
        <v>20</v>
      </c>
    </row>
    <row r="3" spans="1:20" x14ac:dyDescent="0.25">
      <c r="A3" t="s">
        <v>52</v>
      </c>
      <c r="B3">
        <v>5.0651000000000002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54</v>
      </c>
      <c r="F3">
        <f>_xlfn.XLOOKUP(B3,RESULTADOS_1!D:D,RESULTADOS_1!F:F,0,0,1)</f>
        <v>17.440000000000001</v>
      </c>
      <c r="G3">
        <f>_xlfn.XLOOKUP(B3,RESULTADOS_1!D:D,RESULTADOS_1!M:M,0,0,1)</f>
        <v>0</v>
      </c>
      <c r="H3">
        <f>_xlfn.XLOOKUP(B3,RESULTADOS_1!D:D,RESULTADOS_1!AF:AF,0,0,1)</f>
        <v>5.9643707315080976E-6</v>
      </c>
      <c r="I3">
        <f>_xlfn.XLOOKUP(B3,RESULTADOS_1!D:D,RESULTADOS_1!AC:AC,0,0,1)</f>
        <v>85.117370218214077</v>
      </c>
      <c r="J3">
        <f>_xlfn.XLOOKUP(B3,RESULTADOS_1!D:D,RESULTADOS_1!G:G,0,0,1)</f>
        <v>19.38</v>
      </c>
      <c r="K3">
        <v>3.2416640000000001</v>
      </c>
      <c r="N3">
        <f>_xlfn.XLOOKUP(B3,RESULTADOS_1!D:D,RESULTADOS_1!AH:AH,0,0,1)</f>
        <v>85117.370218214084</v>
      </c>
    </row>
    <row r="4" spans="1:20" x14ac:dyDescent="0.25">
      <c r="A4" t="s">
        <v>53</v>
      </c>
      <c r="B4">
        <v>5.2111999999999998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41</v>
      </c>
      <c r="F4">
        <f>_xlfn.XLOOKUP(B4,RESULTADOS_2!D:D,RESULTADOS_2!F:F,0,0,1)</f>
        <v>16.940000000000001</v>
      </c>
      <c r="G4">
        <f>_xlfn.XLOOKUP(B4,RESULTADOS_2!D:D,RESULTADOS_2!M:M,0,0,1)</f>
        <v>0</v>
      </c>
      <c r="H4">
        <f>_xlfn.XLOOKUP(B4,RESULTADOS_2!D:D,RESULTADOS_2!AF:AF,0,0,1)</f>
        <v>5.9695026827533811E-6</v>
      </c>
      <c r="I4">
        <f>_xlfn.XLOOKUP(B4,RESULTADOS_2!D:D,RESULTADOS_2!AC:AC,0,0,1)</f>
        <v>89.751939392654734</v>
      </c>
      <c r="J4">
        <f>_xlfn.XLOOKUP(B4,RESULTADOS_2!D:D,RESULTADOS_2!G:G,0,0,1)</f>
        <v>24.79</v>
      </c>
      <c r="K4">
        <v>3.3351679999999999</v>
      </c>
      <c r="N4">
        <f>_xlfn.XLOOKUP(B4,RESULTADOS_2!D:D,RESULTADOS_2!AH:AH,0,0,1)</f>
        <v>89751.939392654735</v>
      </c>
    </row>
    <row r="5" spans="1:20" x14ac:dyDescent="0.25">
      <c r="A5" t="s">
        <v>54</v>
      </c>
      <c r="B5">
        <v>5.2952000000000004</v>
      </c>
      <c r="C5">
        <f>_xlfn.XLOOKUP(B5,RESULTADOS_3!D:D,RESULTADOS_3!B:B,0,0,1)</f>
        <v>25</v>
      </c>
      <c r="D5">
        <f>_xlfn.XLOOKUP(B5,RESULTADOS_3!D:D,RESULTADOS_3!L:L,0,0,1)</f>
        <v>3</v>
      </c>
      <c r="E5">
        <f>_xlfn.XLOOKUP(B5,RESULTADOS_3!D:D,RESULTADOS_3!I:I,0,0,1)</f>
        <v>33</v>
      </c>
      <c r="F5">
        <f>_xlfn.XLOOKUP(B5,RESULTADOS_3!D:D,RESULTADOS_3!F:F,0,0,1)</f>
        <v>16.63</v>
      </c>
      <c r="G5">
        <f>_xlfn.XLOOKUP(B5,RESULTADOS_3!D:D,RESULTADOS_3!M:M,0,0,1)</f>
        <v>0</v>
      </c>
      <c r="H5">
        <f>_xlfn.XLOOKUP(B5,RESULTADOS_3!D:D,RESULTADOS_3!AF:AF,0,0,1)</f>
        <v>5.9271386467379759E-6</v>
      </c>
      <c r="I5">
        <f>_xlfn.XLOOKUP(B5,RESULTADOS_3!D:D,RESULTADOS_3!AC:AC,0,0,1)</f>
        <v>94.211248255514306</v>
      </c>
      <c r="J5">
        <f>_xlfn.XLOOKUP(B5,RESULTADOS_3!D:D,RESULTADOS_3!G:G,0,0,1)</f>
        <v>30.24</v>
      </c>
      <c r="K5">
        <v>3.3889280000000004</v>
      </c>
      <c r="N5">
        <f>_xlfn.XLOOKUP(B5,RESULTADOS_3!D:D,RESULTADOS_3!AH:AH,0,0,1)</f>
        <v>94211.248255514307</v>
      </c>
    </row>
    <row r="6" spans="1:20" x14ac:dyDescent="0.25">
      <c r="A6" t="s">
        <v>55</v>
      </c>
      <c r="B6">
        <v>5.3419999999999996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28</v>
      </c>
      <c r="F6">
        <f>_xlfn.XLOOKUP(B6,RESULTADOS_4!D:D,RESULTADOS_4!F:F,0,0,1)</f>
        <v>16.440000000000001</v>
      </c>
      <c r="G6">
        <f>_xlfn.XLOOKUP(B6,RESULTADOS_4!D:D,RESULTADOS_4!M:M,0,0,1)</f>
        <v>0</v>
      </c>
      <c r="H6">
        <f>_xlfn.XLOOKUP(B6,RESULTADOS_4!D:D,RESULTADOS_4!AF:AF,0,0,1)</f>
        <v>5.8608056037002557E-6</v>
      </c>
      <c r="I6">
        <f>_xlfn.XLOOKUP(B6,RESULTADOS_4!D:D,RESULTADOS_4!AC:AC,0,0,1)</f>
        <v>97.956724275923762</v>
      </c>
      <c r="J6">
        <f>_xlfn.XLOOKUP(B6,RESULTADOS_4!D:D,RESULTADOS_4!G:G,0,0,1)</f>
        <v>35.229999999999997</v>
      </c>
      <c r="K6">
        <v>3.4188799999999997</v>
      </c>
      <c r="N6">
        <f>_xlfn.XLOOKUP(B6,RESULTADOS_4!D:D,RESULTADOS_4!AH:AH,0,0,1)</f>
        <v>97956.724275923756</v>
      </c>
    </row>
    <row r="7" spans="1:20" x14ac:dyDescent="0.25">
      <c r="A7" t="s">
        <v>56</v>
      </c>
      <c r="B7">
        <v>5.4074</v>
      </c>
      <c r="C7">
        <f>_xlfn.XLOOKUP(B7,RESULTADOS_5!D:D,RESULTADOS_5!B:B,0,0,1)</f>
        <v>35</v>
      </c>
      <c r="D7">
        <f>_xlfn.XLOOKUP(B7,RESULTADOS_5!D:D,RESULTADOS_5!L:L,0,0,1)</f>
        <v>4</v>
      </c>
      <c r="E7">
        <f>_xlfn.XLOOKUP(B7,RESULTADOS_5!D:D,RESULTADOS_5!I:I,0,0,1)</f>
        <v>24</v>
      </c>
      <c r="F7">
        <f>_xlfn.XLOOKUP(B7,RESULTADOS_5!D:D,RESULTADOS_5!F:F,0,0,1)</f>
        <v>16.190000000000001</v>
      </c>
      <c r="G7">
        <f>_xlfn.XLOOKUP(B7,RESULTADOS_5!D:D,RESULTADOS_5!M:M,0,0,1)</f>
        <v>0</v>
      </c>
      <c r="H7">
        <f>_xlfn.XLOOKUP(B7,RESULTADOS_5!D:D,RESULTADOS_5!AF:AF,0,0,1)</f>
        <v>5.8278655989795373E-6</v>
      </c>
      <c r="I7">
        <f>_xlfn.XLOOKUP(B7,RESULTADOS_5!D:D,RESULTADOS_5!AC:AC,0,0,1)</f>
        <v>101.0949121384037</v>
      </c>
      <c r="J7">
        <f>_xlfn.XLOOKUP(B7,RESULTADOS_5!D:D,RESULTADOS_5!G:G,0,0,1)</f>
        <v>40.47</v>
      </c>
      <c r="K7">
        <v>3.4607359999999998</v>
      </c>
      <c r="N7">
        <f>_xlfn.XLOOKUP(B7,RESULTADOS_5!D:D,RESULTADOS_5!AH:AH,0,0,1)</f>
        <v>101094.9121384037</v>
      </c>
    </row>
    <row r="8" spans="1:20" x14ac:dyDescent="0.25">
      <c r="A8" t="s">
        <v>57</v>
      </c>
      <c r="B8">
        <v>5.4115000000000002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21</v>
      </c>
      <c r="F8">
        <f>_xlfn.XLOOKUP(B8,RESULTADOS_6!D:D,RESULTADOS_6!F:F,0,0,1)</f>
        <v>16.14</v>
      </c>
      <c r="G8">
        <f>_xlfn.XLOOKUP(B8,RESULTADOS_6!D:D,RESULTADOS_6!M:M,0,0,1)</f>
        <v>6</v>
      </c>
      <c r="H8">
        <f>_xlfn.XLOOKUP(B8,RESULTADOS_6!D:D,RESULTADOS_6!AF:AF,0,0,1)</f>
        <v>5.7393132569134802E-6</v>
      </c>
      <c r="I8">
        <f>_xlfn.XLOOKUP(B8,RESULTADOS_6!D:D,RESULTADOS_6!AC:AC,0,0,1)</f>
        <v>104.31492215472581</v>
      </c>
      <c r="J8">
        <f>_xlfn.XLOOKUP(B8,RESULTADOS_6!D:D,RESULTADOS_6!G:G,0,0,1)</f>
        <v>46.12</v>
      </c>
      <c r="K8">
        <v>3.4633600000000002</v>
      </c>
      <c r="N8">
        <f>_xlfn.XLOOKUP(B8,RESULTADOS_6!D:D,RESULTADOS_6!AH:AH,0,0,1)</f>
        <v>104314.92215472581</v>
      </c>
    </row>
    <row r="9" spans="1:20" x14ac:dyDescent="0.25">
      <c r="A9" t="s">
        <v>58</v>
      </c>
      <c r="B9">
        <v>5.4215</v>
      </c>
      <c r="C9">
        <f>_xlfn.XLOOKUP(B9,RESULTADOS_7!D:D,RESULTADOS_7!B:B,0,0,1)</f>
        <v>45</v>
      </c>
      <c r="D9">
        <f>_xlfn.XLOOKUP(B9,RESULTADOS_7!D:D,RESULTADOS_7!L:L,0,0,1)</f>
        <v>5</v>
      </c>
      <c r="E9">
        <f>_xlfn.XLOOKUP(B9,RESULTADOS_7!D:D,RESULTADOS_7!I:I,0,0,1)</f>
        <v>19</v>
      </c>
      <c r="F9">
        <f>_xlfn.XLOOKUP(B9,RESULTADOS_7!D:D,RESULTADOS_7!F:F,0,0,1)</f>
        <v>16.07</v>
      </c>
      <c r="G9">
        <f>_xlfn.XLOOKUP(B9,RESULTADOS_7!D:D,RESULTADOS_7!M:M,0,0,1)</f>
        <v>1</v>
      </c>
      <c r="H9">
        <f>_xlfn.XLOOKUP(B9,RESULTADOS_7!D:D,RESULTADOS_7!AF:AF,0,0,1)</f>
        <v>5.6661092203409619E-6</v>
      </c>
      <c r="I9">
        <f>_xlfn.XLOOKUP(B9,RESULTADOS_7!D:D,RESULTADOS_7!AC:AC,0,0,1)</f>
        <v>107.95517497263511</v>
      </c>
      <c r="J9">
        <f>_xlfn.XLOOKUP(B9,RESULTADOS_7!D:D,RESULTADOS_7!G:G,0,0,1)</f>
        <v>50.74</v>
      </c>
      <c r="K9">
        <v>3.46976</v>
      </c>
      <c r="N9">
        <f>_xlfn.XLOOKUP(B9,RESULTADOS_7!D:D,RESULTADOS_7!AH:AH,0,0,1)</f>
        <v>107955.1749726351</v>
      </c>
    </row>
    <row r="10" spans="1:20" x14ac:dyDescent="0.25">
      <c r="A10" t="s">
        <v>59</v>
      </c>
      <c r="B10">
        <v>5.4256000000000002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19</v>
      </c>
      <c r="F10">
        <f>_xlfn.XLOOKUP(B10,RESULTADOS_8!D:D,RESULTADOS_8!F:F,0,0,1)</f>
        <v>15.97</v>
      </c>
      <c r="G10">
        <f>_xlfn.XLOOKUP(B10,RESULTADOS_8!D:D,RESULTADOS_8!M:M,0,0,1)</f>
        <v>14</v>
      </c>
      <c r="H10">
        <f>_xlfn.XLOOKUP(B10,RESULTADOS_8!D:D,RESULTADOS_8!AF:AF,0,0,1)</f>
        <v>5.594099311998297E-6</v>
      </c>
      <c r="I10">
        <f>_xlfn.XLOOKUP(B10,RESULTADOS_8!D:D,RESULTADOS_8!AC:AC,0,0,1)</f>
        <v>97.802694026067087</v>
      </c>
      <c r="J10">
        <f>_xlfn.XLOOKUP(B10,RESULTADOS_8!D:D,RESULTADOS_8!G:G,0,0,1)</f>
        <v>50.44</v>
      </c>
      <c r="K10">
        <v>3.4723839999999999</v>
      </c>
      <c r="N10">
        <f>_xlfn.XLOOKUP(B10,RESULTADOS_8!D:D,RESULTADOS_8!AH:AH,0,0,1)</f>
        <v>97802.694026067082</v>
      </c>
    </row>
    <row r="11" spans="1:20" x14ac:dyDescent="0.25">
      <c r="A11" t="s">
        <v>60</v>
      </c>
      <c r="B11">
        <v>5.4242999999999997</v>
      </c>
      <c r="C11">
        <f>_xlfn.XLOOKUP(B11,RESULTADOS_9!D:D,RESULTADOS_9!B:B,0,0,1)</f>
        <v>55</v>
      </c>
      <c r="D11">
        <f>_xlfn.XLOOKUP(B11,RESULTADOS_9!D:D,RESULTADOS_9!L:L,0,0,1)</f>
        <v>6</v>
      </c>
      <c r="E11">
        <f>_xlfn.XLOOKUP(B11,RESULTADOS_9!D:D,RESULTADOS_9!I:I,0,0,1)</f>
        <v>16</v>
      </c>
      <c r="F11">
        <f>_xlfn.XLOOKUP(B11,RESULTADOS_9!D:D,RESULTADOS_9!F:F,0,0,1)</f>
        <v>15.97</v>
      </c>
      <c r="G11">
        <f>_xlfn.XLOOKUP(B11,RESULTADOS_9!D:D,RESULTADOS_9!M:M,0,0,1)</f>
        <v>8</v>
      </c>
      <c r="H11">
        <f>_xlfn.XLOOKUP(B11,RESULTADOS_9!D:D,RESULTADOS_9!AF:AF,0,0,1)</f>
        <v>5.5227633112980822E-6</v>
      </c>
      <c r="I11">
        <f>_xlfn.XLOOKUP(B11,RESULTADOS_9!D:D,RESULTADOS_9!AC:AC,0,0,1)</f>
        <v>114.1229415647409</v>
      </c>
      <c r="J11">
        <f>_xlfn.XLOOKUP(B11,RESULTADOS_9!D:D,RESULTADOS_9!G:G,0,0,1)</f>
        <v>59.88</v>
      </c>
      <c r="K11">
        <v>3.471552</v>
      </c>
      <c r="N11">
        <f>_xlfn.XLOOKUP(B11,RESULTADOS_9!D:D,RESULTADOS_9!AH:AH,0,0,1)</f>
        <v>114122.9415647409</v>
      </c>
    </row>
    <row r="12" spans="1:20" x14ac:dyDescent="0.25">
      <c r="A12" t="s">
        <v>61</v>
      </c>
      <c r="B12">
        <v>5.4169999999999998</v>
      </c>
      <c r="C12">
        <f>_xlfn.XLOOKUP(B12,RESULTADOS_10!D:D,RESULTADOS_10!B:B,0,0,1)</f>
        <v>60</v>
      </c>
      <c r="D12">
        <f>_xlfn.XLOOKUP(B12,RESULTADOS_10!D:D,RESULTADOS_10!L:L,0,0,1)</f>
        <v>8</v>
      </c>
      <c r="E12">
        <f>_xlfn.XLOOKUP(B12,RESULTADOS_10!D:D,RESULTADOS_10!I:I,0,0,1)</f>
        <v>15</v>
      </c>
      <c r="F12">
        <f>_xlfn.XLOOKUP(B12,RESULTADOS_10!D:D,RESULTADOS_10!F:F,0,0,1)</f>
        <v>15.94</v>
      </c>
      <c r="G12">
        <f>_xlfn.XLOOKUP(B12,RESULTADOS_10!D:D,RESULTADOS_10!M:M,0,0,1)</f>
        <v>0</v>
      </c>
      <c r="H12">
        <f>_xlfn.XLOOKUP(B12,RESULTADOS_10!D:D,RESULTADOS_10!AF:AF,0,0,1)</f>
        <v>5.4507206681877442E-6</v>
      </c>
      <c r="I12">
        <f>_xlfn.XLOOKUP(B12,RESULTADOS_10!D:D,RESULTADOS_10!AC:AC,0,0,1)</f>
        <v>117.2595983849947</v>
      </c>
      <c r="J12">
        <f>_xlfn.XLOOKUP(B12,RESULTADOS_10!D:D,RESULTADOS_10!G:G,0,0,1)</f>
        <v>63.78</v>
      </c>
      <c r="K12">
        <v>3.4668799999999997</v>
      </c>
      <c r="N12">
        <f>_xlfn.XLOOKUP(B12,RESULTADOS_10!D:D,RESULTADOS_10!AH:AH,0,0,1)</f>
        <v>117259.59838499469</v>
      </c>
    </row>
    <row r="13" spans="1:20" x14ac:dyDescent="0.25">
      <c r="A13" t="s">
        <v>62</v>
      </c>
      <c r="B13">
        <v>5.4164000000000003</v>
      </c>
      <c r="C13">
        <f>_xlfn.XLOOKUP(B13,RESULTADOS_11!D:D,RESULTADOS_11!B:B,0,0,1)</f>
        <v>65</v>
      </c>
      <c r="D13">
        <f>_xlfn.XLOOKUP(B13,RESULTADOS_11!D:D,RESULTADOS_11!L:L,0,0,1)</f>
        <v>8</v>
      </c>
      <c r="E13">
        <f>_xlfn.XLOOKUP(B13,RESULTADOS_11!D:D,RESULTADOS_11!I:I,0,0,1)</f>
        <v>14</v>
      </c>
      <c r="F13">
        <f>_xlfn.XLOOKUP(B13,RESULTADOS_11!D:D,RESULTADOS_11!F:F,0,0,1)</f>
        <v>15.9</v>
      </c>
      <c r="G13">
        <f>_xlfn.XLOOKUP(B13,RESULTADOS_11!D:D,RESULTADOS_11!M:M,0,0,1)</f>
        <v>2</v>
      </c>
      <c r="H13">
        <f>_xlfn.XLOOKUP(B13,RESULTADOS_11!D:D,RESULTADOS_11!AF:AF,0,0,1)</f>
        <v>5.3900416546971562E-6</v>
      </c>
      <c r="I13">
        <f>_xlfn.XLOOKUP(B13,RESULTADOS_11!D:D,RESULTADOS_11!AC:AC,0,0,1)</f>
        <v>119.98148610811</v>
      </c>
      <c r="J13">
        <f>_xlfn.XLOOKUP(B13,RESULTADOS_11!D:D,RESULTADOS_11!G:G,0,0,1)</f>
        <v>68.150000000000006</v>
      </c>
      <c r="K13">
        <v>3.4664960000000002</v>
      </c>
      <c r="N13">
        <f>_xlfn.XLOOKUP(B13,RESULTADOS_11!D:D,RESULTADOS_11!AH:AH,0,0,1)</f>
        <v>119981.48610811</v>
      </c>
    </row>
    <row r="14" spans="1:20" x14ac:dyDescent="0.25">
      <c r="A14" t="s">
        <v>63</v>
      </c>
      <c r="B14">
        <v>5.4275000000000002</v>
      </c>
      <c r="C14">
        <f>_xlfn.XLOOKUP(B14,RESULTADOS_12!D:D,RESULTADOS_12!B:B,0,0,1)</f>
        <v>70</v>
      </c>
      <c r="D14">
        <f>_xlfn.XLOOKUP(B14,RESULTADOS_12!D:D,RESULTADOS_12!L:L,0,0,1)</f>
        <v>10</v>
      </c>
      <c r="E14">
        <f>_xlfn.XLOOKUP(B14,RESULTADOS_12!D:D,RESULTADOS_12!I:I,0,0,1)</f>
        <v>13</v>
      </c>
      <c r="F14">
        <f>_xlfn.XLOOKUP(B14,RESULTADOS_12!D:D,RESULTADOS_12!F:F,0,0,1)</f>
        <v>15.82</v>
      </c>
      <c r="G14">
        <f>_xlfn.XLOOKUP(B14,RESULTADOS_12!D:D,RESULTADOS_12!M:M,0,0,1)</f>
        <v>0</v>
      </c>
      <c r="H14">
        <f>_xlfn.XLOOKUP(B14,RESULTADOS_12!D:D,RESULTADOS_12!AF:AF,0,0,1)</f>
        <v>5.3448191108004649E-6</v>
      </c>
      <c r="I14">
        <f>_xlfn.XLOOKUP(B14,RESULTADOS_12!D:D,RESULTADOS_12!AC:AC,0,0,1)</f>
        <v>108.4540113873162</v>
      </c>
      <c r="J14">
        <f>_xlfn.XLOOKUP(B14,RESULTADOS_12!D:D,RESULTADOS_12!G:G,0,0,1)</f>
        <v>73.02</v>
      </c>
      <c r="K14">
        <v>3.4736000000000002</v>
      </c>
      <c r="N14">
        <f>_xlfn.XLOOKUP(B14,RESULTADOS_12!D:D,RESULTADOS_12!AH:AH,0,0,1)</f>
        <v>108454.0113873162</v>
      </c>
    </row>
    <row r="15" spans="1:20" x14ac:dyDescent="0.25">
      <c r="A15" t="s">
        <v>64</v>
      </c>
      <c r="B15">
        <v>5.4173</v>
      </c>
      <c r="C15">
        <f>_xlfn.XLOOKUP(B15,RESULTADOS_13!D:D,RESULTADOS_13!B:B,0,0,1)</f>
        <v>75</v>
      </c>
      <c r="D15">
        <f>_xlfn.XLOOKUP(B15,RESULTADOS_13!D:D,RESULTADOS_13!L:L,0,0,1)</f>
        <v>10</v>
      </c>
      <c r="E15">
        <f>_xlfn.XLOOKUP(B15,RESULTADOS_13!D:D,RESULTADOS_13!I:I,0,0,1)</f>
        <v>12</v>
      </c>
      <c r="F15">
        <f>_xlfn.XLOOKUP(B15,RESULTADOS_13!D:D,RESULTADOS_13!F:F,0,0,1)</f>
        <v>15.82</v>
      </c>
      <c r="G15">
        <f>_xlfn.XLOOKUP(B15,RESULTADOS_13!D:D,RESULTADOS_13!M:M,0,0,1)</f>
        <v>3</v>
      </c>
      <c r="H15">
        <f>_xlfn.XLOOKUP(B15,RESULTADOS_13!D:D,RESULTADOS_13!AF:AF,0,0,1)</f>
        <v>5.2820444969075764E-6</v>
      </c>
      <c r="I15">
        <f>_xlfn.XLOOKUP(B15,RESULTADOS_13!D:D,RESULTADOS_13!AC:AC,0,0,1)</f>
        <v>125.41451534218351</v>
      </c>
      <c r="J15">
        <f>_xlfn.XLOOKUP(B15,RESULTADOS_13!D:D,RESULTADOS_13!G:G,0,0,1)</f>
        <v>79.08</v>
      </c>
      <c r="K15">
        <v>3.4670719999999999</v>
      </c>
      <c r="N15">
        <f>_xlfn.XLOOKUP(B15,RESULTADOS_13!D:D,RESULTADOS_13!AH:AH,0,0,1)</f>
        <v>125414.5153421835</v>
      </c>
    </row>
    <row r="16" spans="1:20" x14ac:dyDescent="0.25">
      <c r="A16" t="s">
        <v>65</v>
      </c>
      <c r="B16">
        <v>5.4253999999999998</v>
      </c>
      <c r="C16">
        <f>_xlfn.XLOOKUP(B16,RESULTADOS_14!D:D,RESULTADOS_14!B:B,0,0,1)</f>
        <v>80</v>
      </c>
      <c r="D16">
        <f>_xlfn.XLOOKUP(B16,RESULTADOS_14!D:D,RESULTADOS_14!L:L,0,0,1)</f>
        <v>12</v>
      </c>
      <c r="E16">
        <f>_xlfn.XLOOKUP(B16,RESULTADOS_14!D:D,RESULTADOS_14!I:I,0,0,1)</f>
        <v>11</v>
      </c>
      <c r="F16">
        <f>_xlfn.XLOOKUP(B16,RESULTADOS_14!D:D,RESULTADOS_14!F:F,0,0,1)</f>
        <v>15.75</v>
      </c>
      <c r="G16">
        <f>_xlfn.XLOOKUP(B16,RESULTADOS_14!D:D,RESULTADOS_14!M:M,0,0,1)</f>
        <v>0</v>
      </c>
      <c r="H16">
        <f>_xlfn.XLOOKUP(B16,RESULTADOS_14!D:D,RESULTADOS_14!AF:AF,0,0,1)</f>
        <v>5.240169004020505E-6</v>
      </c>
      <c r="I16">
        <f>_xlfn.XLOOKUP(B16,RESULTADOS_14!D:D,RESULTADOS_14!AC:AC,0,0,1)</f>
        <v>113.1096682552798</v>
      </c>
      <c r="J16">
        <f>_xlfn.XLOOKUP(B16,RESULTADOS_14!D:D,RESULTADOS_14!G:G,0,0,1)</f>
        <v>85.92</v>
      </c>
      <c r="K16">
        <v>3.4722559999999998</v>
      </c>
      <c r="N16">
        <f>_xlfn.XLOOKUP(B16,RESULTADOS_14!D:D,RESULTADOS_14!AH:AH,0,0,1)</f>
        <v>113109.6682552798</v>
      </c>
    </row>
    <row r="17" spans="1:14" x14ac:dyDescent="0.25">
      <c r="A17" t="s">
        <v>66</v>
      </c>
      <c r="B17">
        <v>5.3893000000000004</v>
      </c>
      <c r="C17">
        <f>_xlfn.XLOOKUP(B17,RESULTADOS_15!D:D,RESULTADOS_15!B:B,0,0,1)</f>
        <v>85</v>
      </c>
      <c r="D17">
        <f>_xlfn.XLOOKUP(B17,RESULTADOS_15!D:D,RESULTADOS_15!L:L,0,0,1)</f>
        <v>13</v>
      </c>
      <c r="E17">
        <f>_xlfn.XLOOKUP(B17,RESULTADOS_15!D:D,RESULTADOS_15!I:I,0,0,1)</f>
        <v>11</v>
      </c>
      <c r="F17">
        <f>_xlfn.XLOOKUP(B17,RESULTADOS_15!D:D,RESULTADOS_15!F:F,0,0,1)</f>
        <v>15.81</v>
      </c>
      <c r="G17">
        <f>_xlfn.XLOOKUP(B17,RESULTADOS_15!D:D,RESULTADOS_15!M:M,0,0,1)</f>
        <v>0</v>
      </c>
      <c r="H17">
        <f>_xlfn.XLOOKUP(B17,RESULTADOS_15!D:D,RESULTADOS_15!AF:AF,0,0,1)</f>
        <v>5.1585426601990324E-6</v>
      </c>
      <c r="I17">
        <f>_xlfn.XLOOKUP(B17,RESULTADOS_15!D:D,RESULTADOS_15!AC:AC,0,0,1)</f>
        <v>131.69870844492121</v>
      </c>
      <c r="J17">
        <f>_xlfn.XLOOKUP(B17,RESULTADOS_15!D:D,RESULTADOS_15!G:G,0,0,1)</f>
        <v>86.24</v>
      </c>
      <c r="K17">
        <v>3.4491520000000002</v>
      </c>
      <c r="N17">
        <f>_xlfn.XLOOKUP(B17,RESULTADOS_15!D:D,RESULTADOS_15!AH:AH,0,0,1)</f>
        <v>131698.70844492121</v>
      </c>
    </row>
    <row r="18" spans="1:14" x14ac:dyDescent="0.25">
      <c r="A18" t="s">
        <v>67</v>
      </c>
      <c r="B18">
        <v>5.4038000000000004</v>
      </c>
      <c r="C18">
        <f>_xlfn.XLOOKUP(B18,RESULTADOS_16!D:D,RESULTADOS_16!B:B,0,0,1)</f>
        <v>90</v>
      </c>
      <c r="D18">
        <f>_xlfn.XLOOKUP(B18,RESULTADOS_16!D:D,RESULTADOS_16!L:L,0,0,1)</f>
        <v>14</v>
      </c>
      <c r="E18">
        <f>_xlfn.XLOOKUP(B18,RESULTADOS_16!D:D,RESULTADOS_16!I:I,0,0,1)</f>
        <v>10</v>
      </c>
      <c r="F18">
        <f>_xlfn.XLOOKUP(B18,RESULTADOS_16!D:D,RESULTADOS_16!F:F,0,0,1)</f>
        <v>15.73</v>
      </c>
      <c r="G18">
        <f>_xlfn.XLOOKUP(B18,RESULTADOS_16!D:D,RESULTADOS_16!M:M,0,0,1)</f>
        <v>0</v>
      </c>
      <c r="H18">
        <f>_xlfn.XLOOKUP(B18,RESULTADOS_16!D:D,RESULTADOS_16!AF:AF,0,0,1)</f>
        <v>5.1279476104168734E-6</v>
      </c>
      <c r="I18">
        <f>_xlfn.XLOOKUP(B18,RESULTADOS_16!D:D,RESULTADOS_16!AC:AC,0,0,1)</f>
        <v>133.5178447140778</v>
      </c>
      <c r="J18">
        <f>_xlfn.XLOOKUP(B18,RESULTADOS_16!D:D,RESULTADOS_16!G:G,0,0,1)</f>
        <v>94.38</v>
      </c>
      <c r="K18">
        <v>3.4584320000000002</v>
      </c>
      <c r="N18">
        <f>_xlfn.XLOOKUP(B18,RESULTADOS_16!D:D,RESULTADOS_16!AH:AH,0,0,1)</f>
        <v>133517.8447140778</v>
      </c>
    </row>
    <row r="19" spans="1:14" x14ac:dyDescent="0.25">
      <c r="A19" t="s">
        <v>68</v>
      </c>
      <c r="B19">
        <v>5.3826000000000001</v>
      </c>
      <c r="C19">
        <f>_xlfn.XLOOKUP(B19,RESULTADOS_17!D:D,RESULTADOS_17!B:B,0,0,1)</f>
        <v>95</v>
      </c>
      <c r="D19">
        <f>_xlfn.XLOOKUP(B19,RESULTADOS_17!D:D,RESULTADOS_17!L:L,0,0,1)</f>
        <v>15</v>
      </c>
      <c r="E19">
        <f>_xlfn.XLOOKUP(B19,RESULTADOS_17!D:D,RESULTADOS_17!I:I,0,0,1)</f>
        <v>10</v>
      </c>
      <c r="F19">
        <f>_xlfn.XLOOKUP(B19,RESULTADOS_17!D:D,RESULTADOS_17!F:F,0,0,1)</f>
        <v>15.74</v>
      </c>
      <c r="G19">
        <f>_xlfn.XLOOKUP(B19,RESULTADOS_17!D:D,RESULTADOS_17!M:M,0,0,1)</f>
        <v>0</v>
      </c>
      <c r="H19">
        <f>_xlfn.XLOOKUP(B19,RESULTADOS_17!D:D,RESULTADOS_17!AF:AF,0,0,1)</f>
        <v>5.0656943128860102E-6</v>
      </c>
      <c r="I19">
        <f>_xlfn.XLOOKUP(B19,RESULTADOS_17!D:D,RESULTADOS_17!AC:AC,0,0,1)</f>
        <v>136.8769491092828</v>
      </c>
      <c r="J19">
        <f>_xlfn.XLOOKUP(B19,RESULTADOS_17!D:D,RESULTADOS_17!G:G,0,0,1)</f>
        <v>94.42</v>
      </c>
      <c r="K19">
        <v>3.4448639999999999</v>
      </c>
      <c r="N19">
        <f>_xlfn.XLOOKUP(B19,RESULTADOS_17!D:D,RESULTADOS_17!AH:AH,0,0,1)</f>
        <v>136876.94910928281</v>
      </c>
    </row>
    <row r="20" spans="1:14" x14ac:dyDescent="0.25">
      <c r="A20" t="s">
        <v>69</v>
      </c>
      <c r="B20">
        <v>5.3841000000000001</v>
      </c>
      <c r="C20">
        <f>_xlfn.XLOOKUP(B20,RESULTADOS_18!D:D,RESULTADOS_18!B:B,0,0,1)</f>
        <v>100</v>
      </c>
      <c r="D20">
        <f>_xlfn.XLOOKUP(B20,RESULTADOS_18!D:D,RESULTADOS_18!L:L,0,0,1)</f>
        <v>16</v>
      </c>
      <c r="E20">
        <f>_xlfn.XLOOKUP(B20,RESULTADOS_18!D:D,RESULTADOS_18!I:I,0,0,1)</f>
        <v>9</v>
      </c>
      <c r="F20">
        <f>_xlfn.XLOOKUP(B20,RESULTADOS_18!D:D,RESULTADOS_18!F:F,0,0,1)</f>
        <v>15.71</v>
      </c>
      <c r="G20">
        <f>_xlfn.XLOOKUP(B20,RESULTADOS_18!D:D,RESULTADOS_18!M:M,0,0,1)</f>
        <v>0</v>
      </c>
      <c r="H20">
        <f>_xlfn.XLOOKUP(B20,RESULTADOS_18!D:D,RESULTADOS_18!AF:AF,0,0,1)</f>
        <v>5.0269206152434593E-6</v>
      </c>
      <c r="I20">
        <f>_xlfn.XLOOKUP(B20,RESULTADOS_18!D:D,RESULTADOS_18!AC:AC,0,0,1)</f>
        <v>138.97146528639851</v>
      </c>
      <c r="J20">
        <f>_xlfn.XLOOKUP(B20,RESULTADOS_18!D:D,RESULTADOS_18!G:G,0,0,1)</f>
        <v>104.71</v>
      </c>
      <c r="K20">
        <v>3.445824</v>
      </c>
      <c r="N20">
        <f>_xlfn.XLOOKUP(B20,RESULTADOS_18!D:D,RESULTADOS_18!AH:AH,0,0,1)</f>
        <v>138971.46528639851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3.5903999999999998</v>
      </c>
      <c r="E2">
        <v>27.85</v>
      </c>
      <c r="F2">
        <v>21.58</v>
      </c>
      <c r="G2">
        <v>7.99</v>
      </c>
      <c r="H2">
        <v>0.14000000000000001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221.38</v>
      </c>
      <c r="Q2">
        <v>793.41</v>
      </c>
      <c r="R2">
        <v>314.3</v>
      </c>
      <c r="S2">
        <v>86.27</v>
      </c>
      <c r="T2">
        <v>102745.1</v>
      </c>
      <c r="U2">
        <v>0.27</v>
      </c>
      <c r="V2">
        <v>0.56000000000000005</v>
      </c>
      <c r="W2">
        <v>0.48</v>
      </c>
      <c r="X2">
        <v>6.16</v>
      </c>
      <c r="Y2">
        <v>2</v>
      </c>
      <c r="Z2">
        <v>10</v>
      </c>
      <c r="AA2">
        <v>173.66642525913491</v>
      </c>
      <c r="AB2">
        <v>237.61806466139271</v>
      </c>
      <c r="AC2">
        <v>214.9401300692264</v>
      </c>
      <c r="AD2">
        <v>173666.42525913479</v>
      </c>
      <c r="AE2">
        <v>237618.06466139271</v>
      </c>
      <c r="AF2">
        <v>3.6127501360644782E-6</v>
      </c>
      <c r="AG2">
        <v>5</v>
      </c>
      <c r="AH2">
        <v>214940.1300692264</v>
      </c>
    </row>
    <row r="3" spans="1:34" x14ac:dyDescent="0.25">
      <c r="A3">
        <v>1</v>
      </c>
      <c r="B3">
        <v>60</v>
      </c>
      <c r="C3" t="s">
        <v>34</v>
      </c>
      <c r="D3">
        <v>4.4558999999999997</v>
      </c>
      <c r="E3">
        <v>22.44</v>
      </c>
      <c r="F3">
        <v>18.57</v>
      </c>
      <c r="G3">
        <v>16.39</v>
      </c>
      <c r="H3">
        <v>0.28000000000000003</v>
      </c>
      <c r="I3">
        <v>68</v>
      </c>
      <c r="J3">
        <v>125.95</v>
      </c>
      <c r="K3">
        <v>45</v>
      </c>
      <c r="L3">
        <v>2</v>
      </c>
      <c r="M3">
        <v>66</v>
      </c>
      <c r="N3">
        <v>18.95</v>
      </c>
      <c r="O3">
        <v>15767.7</v>
      </c>
      <c r="P3">
        <v>185.01</v>
      </c>
      <c r="Q3">
        <v>793.55</v>
      </c>
      <c r="R3">
        <v>216.71</v>
      </c>
      <c r="S3">
        <v>86.27</v>
      </c>
      <c r="T3">
        <v>54419.78</v>
      </c>
      <c r="U3">
        <v>0.4</v>
      </c>
      <c r="V3">
        <v>0.66</v>
      </c>
      <c r="W3">
        <v>0.28999999999999998</v>
      </c>
      <c r="X3">
        <v>3.16</v>
      </c>
      <c r="Y3">
        <v>2</v>
      </c>
      <c r="Z3">
        <v>10</v>
      </c>
      <c r="AA3">
        <v>125.2365963911847</v>
      </c>
      <c r="AB3">
        <v>171.35423623103861</v>
      </c>
      <c r="AC3">
        <v>155.00042842237701</v>
      </c>
      <c r="AD3">
        <v>125236.59639118479</v>
      </c>
      <c r="AE3">
        <v>171354.23623103861</v>
      </c>
      <c r="AF3">
        <v>4.483637848509834E-6</v>
      </c>
      <c r="AG3">
        <v>4</v>
      </c>
      <c r="AH3">
        <v>155000.42842237701</v>
      </c>
    </row>
    <row r="4" spans="1:34" x14ac:dyDescent="0.25">
      <c r="A4">
        <v>2</v>
      </c>
      <c r="B4">
        <v>60</v>
      </c>
      <c r="C4" t="s">
        <v>34</v>
      </c>
      <c r="D4">
        <v>5.0087000000000002</v>
      </c>
      <c r="E4">
        <v>19.97</v>
      </c>
      <c r="F4">
        <v>16.809999999999999</v>
      </c>
      <c r="G4">
        <v>25.22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161.59</v>
      </c>
      <c r="Q4">
        <v>793.31</v>
      </c>
      <c r="R4">
        <v>154.71</v>
      </c>
      <c r="S4">
        <v>86.27</v>
      </c>
      <c r="T4">
        <v>23561.97</v>
      </c>
      <c r="U4">
        <v>0.56000000000000005</v>
      </c>
      <c r="V4">
        <v>0.72</v>
      </c>
      <c r="W4">
        <v>0.28000000000000003</v>
      </c>
      <c r="X4">
        <v>1.4</v>
      </c>
      <c r="Y4">
        <v>2</v>
      </c>
      <c r="Z4">
        <v>10</v>
      </c>
      <c r="AA4">
        <v>108.3769722142351</v>
      </c>
      <c r="AB4">
        <v>148.28615463802339</v>
      </c>
      <c r="AC4">
        <v>134.13393216033589</v>
      </c>
      <c r="AD4">
        <v>108376.97221423509</v>
      </c>
      <c r="AE4">
        <v>148286.15463802341</v>
      </c>
      <c r="AF4">
        <v>5.0398790125072841E-6</v>
      </c>
      <c r="AG4">
        <v>4</v>
      </c>
      <c r="AH4">
        <v>134133.93216033591</v>
      </c>
    </row>
    <row r="5" spans="1:34" x14ac:dyDescent="0.25">
      <c r="A5">
        <v>3</v>
      </c>
      <c r="B5">
        <v>60</v>
      </c>
      <c r="C5" t="s">
        <v>34</v>
      </c>
      <c r="D5">
        <v>5.1676000000000002</v>
      </c>
      <c r="E5">
        <v>19.350000000000001</v>
      </c>
      <c r="F5">
        <v>16.48</v>
      </c>
      <c r="G5">
        <v>34.090000000000003</v>
      </c>
      <c r="H5">
        <v>0.55000000000000004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152.38999999999999</v>
      </c>
      <c r="Q5">
        <v>793.27</v>
      </c>
      <c r="R5">
        <v>143.72999999999999</v>
      </c>
      <c r="S5">
        <v>86.27</v>
      </c>
      <c r="T5">
        <v>18127.43</v>
      </c>
      <c r="U5">
        <v>0.6</v>
      </c>
      <c r="V5">
        <v>0.74</v>
      </c>
      <c r="W5">
        <v>0.27</v>
      </c>
      <c r="X5">
        <v>1.07</v>
      </c>
      <c r="Y5">
        <v>2</v>
      </c>
      <c r="Z5">
        <v>10</v>
      </c>
      <c r="AA5">
        <v>103.72730411229951</v>
      </c>
      <c r="AB5">
        <v>141.92427361207879</v>
      </c>
      <c r="AC5">
        <v>128.37922013054941</v>
      </c>
      <c r="AD5">
        <v>103727.30411229951</v>
      </c>
      <c r="AE5">
        <v>141924.27361207889</v>
      </c>
      <c r="AF5">
        <v>5.1997681604074189E-6</v>
      </c>
      <c r="AG5">
        <v>4</v>
      </c>
      <c r="AH5">
        <v>128379.22013054939</v>
      </c>
    </row>
    <row r="6" spans="1:34" x14ac:dyDescent="0.25">
      <c r="A6">
        <v>4</v>
      </c>
      <c r="B6">
        <v>60</v>
      </c>
      <c r="C6" t="s">
        <v>34</v>
      </c>
      <c r="D6">
        <v>5.2927</v>
      </c>
      <c r="E6">
        <v>18.89</v>
      </c>
      <c r="F6">
        <v>16.2</v>
      </c>
      <c r="G6">
        <v>44.18</v>
      </c>
      <c r="H6">
        <v>0.68</v>
      </c>
      <c r="I6">
        <v>22</v>
      </c>
      <c r="J6">
        <v>129.91999999999999</v>
      </c>
      <c r="K6">
        <v>45</v>
      </c>
      <c r="L6">
        <v>5</v>
      </c>
      <c r="M6">
        <v>20</v>
      </c>
      <c r="N6">
        <v>19.920000000000002</v>
      </c>
      <c r="O6">
        <v>16257.24</v>
      </c>
      <c r="P6">
        <v>143.75</v>
      </c>
      <c r="Q6">
        <v>793.24</v>
      </c>
      <c r="R6">
        <v>134.47</v>
      </c>
      <c r="S6">
        <v>86.27</v>
      </c>
      <c r="T6">
        <v>13529.14</v>
      </c>
      <c r="U6">
        <v>0.64</v>
      </c>
      <c r="V6">
        <v>0.75</v>
      </c>
      <c r="W6">
        <v>0.25</v>
      </c>
      <c r="X6">
        <v>0.79</v>
      </c>
      <c r="Y6">
        <v>2</v>
      </c>
      <c r="Z6">
        <v>10</v>
      </c>
      <c r="AA6">
        <v>99.883963969550905</v>
      </c>
      <c r="AB6">
        <v>136.66564607257251</v>
      </c>
      <c r="AC6">
        <v>123.6224686228817</v>
      </c>
      <c r="AD6">
        <v>99883.96396955091</v>
      </c>
      <c r="AE6">
        <v>136665.6460725725</v>
      </c>
      <c r="AF6">
        <v>5.3256469042860034E-6</v>
      </c>
      <c r="AG6">
        <v>4</v>
      </c>
      <c r="AH6">
        <v>123622.4686228817</v>
      </c>
    </row>
    <row r="7" spans="1:34" x14ac:dyDescent="0.25">
      <c r="A7">
        <v>5</v>
      </c>
      <c r="B7">
        <v>60</v>
      </c>
      <c r="C7" t="s">
        <v>34</v>
      </c>
      <c r="D7">
        <v>5.3433000000000002</v>
      </c>
      <c r="E7">
        <v>18.72</v>
      </c>
      <c r="F7">
        <v>16.12</v>
      </c>
      <c r="G7">
        <v>53.74</v>
      </c>
      <c r="H7">
        <v>0.81</v>
      </c>
      <c r="I7">
        <v>18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135.79</v>
      </c>
      <c r="Q7">
        <v>793.21</v>
      </c>
      <c r="R7">
        <v>132.03</v>
      </c>
      <c r="S7">
        <v>86.27</v>
      </c>
      <c r="T7">
        <v>12329.61</v>
      </c>
      <c r="U7">
        <v>0.65</v>
      </c>
      <c r="V7">
        <v>0.76</v>
      </c>
      <c r="W7">
        <v>0.25</v>
      </c>
      <c r="X7">
        <v>0.71</v>
      </c>
      <c r="Y7">
        <v>2</v>
      </c>
      <c r="Z7">
        <v>10</v>
      </c>
      <c r="AA7">
        <v>97.276302005975396</v>
      </c>
      <c r="AB7">
        <v>133.09772793208359</v>
      </c>
      <c r="AC7">
        <v>120.3950675821155</v>
      </c>
      <c r="AD7">
        <v>97276.302005975391</v>
      </c>
      <c r="AE7">
        <v>133097.72793208371</v>
      </c>
      <c r="AF7">
        <v>5.3765618878212254E-6</v>
      </c>
      <c r="AG7">
        <v>4</v>
      </c>
      <c r="AH7">
        <v>120395.0675821155</v>
      </c>
    </row>
    <row r="8" spans="1:34" x14ac:dyDescent="0.25">
      <c r="A8">
        <v>6</v>
      </c>
      <c r="B8">
        <v>60</v>
      </c>
      <c r="C8" t="s">
        <v>34</v>
      </c>
      <c r="D8">
        <v>5.4019000000000004</v>
      </c>
      <c r="E8">
        <v>18.510000000000002</v>
      </c>
      <c r="F8">
        <v>16</v>
      </c>
      <c r="G8">
        <v>63.99</v>
      </c>
      <c r="H8">
        <v>0.93</v>
      </c>
      <c r="I8">
        <v>15</v>
      </c>
      <c r="J8">
        <v>132.58000000000001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129.52000000000001</v>
      </c>
      <c r="Q8">
        <v>793.26</v>
      </c>
      <c r="R8">
        <v>127.57</v>
      </c>
      <c r="S8">
        <v>86.27</v>
      </c>
      <c r="T8">
        <v>10116.83</v>
      </c>
      <c r="U8">
        <v>0.68</v>
      </c>
      <c r="V8">
        <v>0.76</v>
      </c>
      <c r="W8">
        <v>0.25</v>
      </c>
      <c r="X8">
        <v>0.59</v>
      </c>
      <c r="Y8">
        <v>2</v>
      </c>
      <c r="Z8">
        <v>10</v>
      </c>
      <c r="AA8">
        <v>95.033392201799529</v>
      </c>
      <c r="AB8">
        <v>130.02887978781479</v>
      </c>
      <c r="AC8">
        <v>117.6191059975792</v>
      </c>
      <c r="AD8">
        <v>95033.392201799536</v>
      </c>
      <c r="AE8">
        <v>130028.8797878148</v>
      </c>
      <c r="AF8">
        <v>5.4355266711248634E-6</v>
      </c>
      <c r="AG8">
        <v>4</v>
      </c>
      <c r="AH8">
        <v>117619.1059975792</v>
      </c>
    </row>
    <row r="9" spans="1:34" x14ac:dyDescent="0.25">
      <c r="A9">
        <v>7</v>
      </c>
      <c r="B9">
        <v>60</v>
      </c>
      <c r="C9" t="s">
        <v>34</v>
      </c>
      <c r="D9">
        <v>5.4169999999999998</v>
      </c>
      <c r="E9">
        <v>18.46</v>
      </c>
      <c r="F9">
        <v>15.94</v>
      </c>
      <c r="G9">
        <v>63.78</v>
      </c>
      <c r="H9">
        <v>1.06</v>
      </c>
      <c r="I9">
        <v>15</v>
      </c>
      <c r="J9">
        <v>133.91999999999999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129.13</v>
      </c>
      <c r="Q9">
        <v>793.37</v>
      </c>
      <c r="R9">
        <v>125.35</v>
      </c>
      <c r="S9">
        <v>86.27</v>
      </c>
      <c r="T9">
        <v>9002.66</v>
      </c>
      <c r="U9">
        <v>0.69</v>
      </c>
      <c r="V9">
        <v>0.76</v>
      </c>
      <c r="W9">
        <v>0.26</v>
      </c>
      <c r="X9">
        <v>0.53</v>
      </c>
      <c r="Y9">
        <v>2</v>
      </c>
      <c r="Z9">
        <v>10</v>
      </c>
      <c r="AA9">
        <v>94.742918748048041</v>
      </c>
      <c r="AB9">
        <v>129.63144119360791</v>
      </c>
      <c r="AC9">
        <v>117.2595983849947</v>
      </c>
      <c r="AD9">
        <v>94742.918748048047</v>
      </c>
      <c r="AE9">
        <v>129631.4411936079</v>
      </c>
      <c r="AF9">
        <v>5.4507206681877442E-6</v>
      </c>
      <c r="AG9">
        <v>4</v>
      </c>
      <c r="AH9">
        <v>117259.59838499469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3.0667</v>
      </c>
      <c r="E2">
        <v>32.61</v>
      </c>
      <c r="F2">
        <v>23.55</v>
      </c>
      <c r="G2">
        <v>6.76</v>
      </c>
      <c r="H2">
        <v>0.11</v>
      </c>
      <c r="I2">
        <v>209</v>
      </c>
      <c r="J2">
        <v>159.12</v>
      </c>
      <c r="K2">
        <v>50.28</v>
      </c>
      <c r="L2">
        <v>1</v>
      </c>
      <c r="M2">
        <v>207</v>
      </c>
      <c r="N2">
        <v>27.84</v>
      </c>
      <c r="O2">
        <v>19859.16</v>
      </c>
      <c r="P2">
        <v>285.47000000000003</v>
      </c>
      <c r="Q2">
        <v>793.87</v>
      </c>
      <c r="R2">
        <v>380.45</v>
      </c>
      <c r="S2">
        <v>86.27</v>
      </c>
      <c r="T2">
        <v>135584.43</v>
      </c>
      <c r="U2">
        <v>0.23</v>
      </c>
      <c r="V2">
        <v>0.52</v>
      </c>
      <c r="W2">
        <v>0.55000000000000004</v>
      </c>
      <c r="X2">
        <v>8.1300000000000008</v>
      </c>
      <c r="Y2">
        <v>2</v>
      </c>
      <c r="Z2">
        <v>10</v>
      </c>
      <c r="AA2">
        <v>244.5200999666896</v>
      </c>
      <c r="AB2">
        <v>334.56318823973749</v>
      </c>
      <c r="AC2">
        <v>302.63294711662041</v>
      </c>
      <c r="AD2">
        <v>244520.0999666896</v>
      </c>
      <c r="AE2">
        <v>334563.18823973747</v>
      </c>
      <c r="AF2">
        <v>2.9619984304622121E-6</v>
      </c>
      <c r="AG2">
        <v>6</v>
      </c>
      <c r="AH2">
        <v>302632.94711662037</v>
      </c>
    </row>
    <row r="3" spans="1:34" x14ac:dyDescent="0.25">
      <c r="A3">
        <v>1</v>
      </c>
      <c r="B3">
        <v>80</v>
      </c>
      <c r="C3" t="s">
        <v>34</v>
      </c>
      <c r="D3">
        <v>4.3869999999999996</v>
      </c>
      <c r="E3">
        <v>22.79</v>
      </c>
      <c r="F3">
        <v>17.96</v>
      </c>
      <c r="G3">
        <v>13.81</v>
      </c>
      <c r="H3">
        <v>0.22</v>
      </c>
      <c r="I3">
        <v>78</v>
      </c>
      <c r="J3">
        <v>160.54</v>
      </c>
      <c r="K3">
        <v>50.28</v>
      </c>
      <c r="L3">
        <v>2</v>
      </c>
      <c r="M3">
        <v>76</v>
      </c>
      <c r="N3">
        <v>28.26</v>
      </c>
      <c r="O3">
        <v>20034.400000000001</v>
      </c>
      <c r="P3">
        <v>213.01</v>
      </c>
      <c r="Q3">
        <v>793.47</v>
      </c>
      <c r="R3">
        <v>192.1</v>
      </c>
      <c r="S3">
        <v>86.27</v>
      </c>
      <c r="T3">
        <v>42065.94</v>
      </c>
      <c r="U3">
        <v>0.45</v>
      </c>
      <c r="V3">
        <v>0.68</v>
      </c>
      <c r="W3">
        <v>0.34</v>
      </c>
      <c r="X3">
        <v>2.54</v>
      </c>
      <c r="Y3">
        <v>2</v>
      </c>
      <c r="Z3">
        <v>10</v>
      </c>
      <c r="AA3">
        <v>139.07708673469381</v>
      </c>
      <c r="AB3">
        <v>190.29140571835819</v>
      </c>
      <c r="AC3">
        <v>172.13026103231709</v>
      </c>
      <c r="AD3">
        <v>139077.08673469379</v>
      </c>
      <c r="AE3">
        <v>190291.4057183582</v>
      </c>
      <c r="AF3">
        <v>4.2372214805614251E-6</v>
      </c>
      <c r="AG3">
        <v>4</v>
      </c>
      <c r="AH3">
        <v>172130.2610323171</v>
      </c>
    </row>
    <row r="4" spans="1:34" x14ac:dyDescent="0.25">
      <c r="A4">
        <v>2</v>
      </c>
      <c r="B4">
        <v>80</v>
      </c>
      <c r="C4" t="s">
        <v>34</v>
      </c>
      <c r="D4">
        <v>4.7347000000000001</v>
      </c>
      <c r="E4">
        <v>21.12</v>
      </c>
      <c r="F4">
        <v>17.22</v>
      </c>
      <c r="G4">
        <v>21.08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200.18</v>
      </c>
      <c r="Q4">
        <v>793.37</v>
      </c>
      <c r="R4">
        <v>168.38</v>
      </c>
      <c r="S4">
        <v>86.27</v>
      </c>
      <c r="T4">
        <v>30352.48</v>
      </c>
      <c r="U4">
        <v>0.51</v>
      </c>
      <c r="V4">
        <v>0.71</v>
      </c>
      <c r="W4">
        <v>0.3</v>
      </c>
      <c r="X4">
        <v>1.81</v>
      </c>
      <c r="Y4">
        <v>2</v>
      </c>
      <c r="Z4">
        <v>10</v>
      </c>
      <c r="AA4">
        <v>127.8426655752201</v>
      </c>
      <c r="AB4">
        <v>174.9199750602921</v>
      </c>
      <c r="AC4">
        <v>158.22585814231351</v>
      </c>
      <c r="AD4">
        <v>127842.6655752201</v>
      </c>
      <c r="AE4">
        <v>174919.97506029211</v>
      </c>
      <c r="AF4">
        <v>4.5730505001172064E-6</v>
      </c>
      <c r="AG4">
        <v>4</v>
      </c>
      <c r="AH4">
        <v>158225.85814231349</v>
      </c>
    </row>
    <row r="5" spans="1:34" x14ac:dyDescent="0.25">
      <c r="A5">
        <v>3</v>
      </c>
      <c r="B5">
        <v>80</v>
      </c>
      <c r="C5" t="s">
        <v>34</v>
      </c>
      <c r="D5">
        <v>4.9946999999999999</v>
      </c>
      <c r="E5">
        <v>20.02</v>
      </c>
      <c r="F5">
        <v>16.57</v>
      </c>
      <c r="G5">
        <v>28.4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188.59</v>
      </c>
      <c r="Q5">
        <v>793.25</v>
      </c>
      <c r="R5">
        <v>146.82</v>
      </c>
      <c r="S5">
        <v>86.27</v>
      </c>
      <c r="T5">
        <v>19641.3</v>
      </c>
      <c r="U5">
        <v>0.59</v>
      </c>
      <c r="V5">
        <v>0.73</v>
      </c>
      <c r="W5">
        <v>0.26</v>
      </c>
      <c r="X5">
        <v>1.1599999999999999</v>
      </c>
      <c r="Y5">
        <v>2</v>
      </c>
      <c r="Z5">
        <v>10</v>
      </c>
      <c r="AA5">
        <v>119.8060937067054</v>
      </c>
      <c r="AB5">
        <v>163.92398288126779</v>
      </c>
      <c r="AC5">
        <v>148.27930802387979</v>
      </c>
      <c r="AD5">
        <v>119806.0937067054</v>
      </c>
      <c r="AE5">
        <v>163923.98288126779</v>
      </c>
      <c r="AF5">
        <v>4.8241737244039554E-6</v>
      </c>
      <c r="AG5">
        <v>4</v>
      </c>
      <c r="AH5">
        <v>148279.3080238798</v>
      </c>
    </row>
    <row r="6" spans="1:34" x14ac:dyDescent="0.25">
      <c r="A6">
        <v>4</v>
      </c>
      <c r="B6">
        <v>80</v>
      </c>
      <c r="C6" t="s">
        <v>34</v>
      </c>
      <c r="D6">
        <v>5.0923999999999996</v>
      </c>
      <c r="E6">
        <v>19.64</v>
      </c>
      <c r="F6">
        <v>16.41</v>
      </c>
      <c r="G6">
        <v>35.17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182.7</v>
      </c>
      <c r="Q6">
        <v>793.35</v>
      </c>
      <c r="R6">
        <v>141.36000000000001</v>
      </c>
      <c r="S6">
        <v>86.27</v>
      </c>
      <c r="T6">
        <v>16946.2</v>
      </c>
      <c r="U6">
        <v>0.61</v>
      </c>
      <c r="V6">
        <v>0.74</v>
      </c>
      <c r="W6">
        <v>0.27</v>
      </c>
      <c r="X6">
        <v>1</v>
      </c>
      <c r="Y6">
        <v>2</v>
      </c>
      <c r="Z6">
        <v>10</v>
      </c>
      <c r="AA6">
        <v>116.6859122190297</v>
      </c>
      <c r="AB6">
        <v>159.65481291713979</v>
      </c>
      <c r="AC6">
        <v>144.4175816493092</v>
      </c>
      <c r="AD6">
        <v>116685.91221902971</v>
      </c>
      <c r="AE6">
        <v>159654.81291713979</v>
      </c>
      <c r="AF6">
        <v>4.9185381052224758E-6</v>
      </c>
      <c r="AG6">
        <v>4</v>
      </c>
      <c r="AH6">
        <v>144417.5816493092</v>
      </c>
    </row>
    <row r="7" spans="1:34" x14ac:dyDescent="0.25">
      <c r="A7">
        <v>5</v>
      </c>
      <c r="B7">
        <v>80</v>
      </c>
      <c r="C7" t="s">
        <v>34</v>
      </c>
      <c r="D7">
        <v>5.1673</v>
      </c>
      <c r="E7">
        <v>19.350000000000001</v>
      </c>
      <c r="F7">
        <v>16.29</v>
      </c>
      <c r="G7">
        <v>42.49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176.66</v>
      </c>
      <c r="Q7">
        <v>793.25</v>
      </c>
      <c r="R7">
        <v>137.41</v>
      </c>
      <c r="S7">
        <v>86.27</v>
      </c>
      <c r="T7">
        <v>14995.75</v>
      </c>
      <c r="U7">
        <v>0.63</v>
      </c>
      <c r="V7">
        <v>0.75</v>
      </c>
      <c r="W7">
        <v>0.26</v>
      </c>
      <c r="X7">
        <v>0.88</v>
      </c>
      <c r="Y7">
        <v>2</v>
      </c>
      <c r="Z7">
        <v>10</v>
      </c>
      <c r="AA7">
        <v>113.97542644851281</v>
      </c>
      <c r="AB7">
        <v>155.94620670772781</v>
      </c>
      <c r="AC7">
        <v>141.0629196114607</v>
      </c>
      <c r="AD7">
        <v>113975.4264485129</v>
      </c>
      <c r="AE7">
        <v>155946.20670772769</v>
      </c>
      <c r="AF7">
        <v>4.9908809109881592E-6</v>
      </c>
      <c r="AG7">
        <v>4</v>
      </c>
      <c r="AH7">
        <v>141062.9196114607</v>
      </c>
    </row>
    <row r="8" spans="1:34" x14ac:dyDescent="0.25">
      <c r="A8">
        <v>6</v>
      </c>
      <c r="B8">
        <v>80</v>
      </c>
      <c r="C8" t="s">
        <v>34</v>
      </c>
      <c r="D8">
        <v>5.2842000000000002</v>
      </c>
      <c r="E8">
        <v>18.920000000000002</v>
      </c>
      <c r="F8">
        <v>15.99</v>
      </c>
      <c r="G8">
        <v>50.49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17</v>
      </c>
      <c r="N8">
        <v>30.44</v>
      </c>
      <c r="O8">
        <v>20919.39</v>
      </c>
      <c r="P8">
        <v>169.58</v>
      </c>
      <c r="Q8">
        <v>793.23</v>
      </c>
      <c r="R8">
        <v>127.06</v>
      </c>
      <c r="S8">
        <v>86.27</v>
      </c>
      <c r="T8">
        <v>9838.7099999999991</v>
      </c>
      <c r="U8">
        <v>0.68</v>
      </c>
      <c r="V8">
        <v>0.76</v>
      </c>
      <c r="W8">
        <v>0.25</v>
      </c>
      <c r="X8">
        <v>0.57999999999999996</v>
      </c>
      <c r="Y8">
        <v>2</v>
      </c>
      <c r="Z8">
        <v>10</v>
      </c>
      <c r="AA8">
        <v>110.3769562166494</v>
      </c>
      <c r="AB8">
        <v>151.0226209831923</v>
      </c>
      <c r="AC8">
        <v>136.60923399817739</v>
      </c>
      <c r="AD8">
        <v>110376.9562166494</v>
      </c>
      <c r="AE8">
        <v>151022.62098319229</v>
      </c>
      <c r="AF8">
        <v>5.1037897760617016E-6</v>
      </c>
      <c r="AG8">
        <v>4</v>
      </c>
      <c r="AH8">
        <v>136609.2339981774</v>
      </c>
    </row>
    <row r="9" spans="1:34" x14ac:dyDescent="0.25">
      <c r="A9">
        <v>7</v>
      </c>
      <c r="B9">
        <v>80</v>
      </c>
      <c r="C9" t="s">
        <v>34</v>
      </c>
      <c r="D9">
        <v>5.3189000000000002</v>
      </c>
      <c r="E9">
        <v>18.8</v>
      </c>
      <c r="F9">
        <v>15.96</v>
      </c>
      <c r="G9">
        <v>59.85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163.88</v>
      </c>
      <c r="Q9">
        <v>793.24</v>
      </c>
      <c r="R9">
        <v>126.4</v>
      </c>
      <c r="S9">
        <v>86.27</v>
      </c>
      <c r="T9">
        <v>9526.8799999999992</v>
      </c>
      <c r="U9">
        <v>0.68</v>
      </c>
      <c r="V9">
        <v>0.76</v>
      </c>
      <c r="W9">
        <v>0.25</v>
      </c>
      <c r="X9">
        <v>0.55000000000000004</v>
      </c>
      <c r="Y9">
        <v>2</v>
      </c>
      <c r="Z9">
        <v>10</v>
      </c>
      <c r="AA9">
        <v>108.4843544454591</v>
      </c>
      <c r="AB9">
        <v>148.43307974415359</v>
      </c>
      <c r="AC9">
        <v>134.2668349405478</v>
      </c>
      <c r="AD9">
        <v>108484.3544454591</v>
      </c>
      <c r="AE9">
        <v>148433.0797441536</v>
      </c>
      <c r="AF9">
        <v>5.1373050679184334E-6</v>
      </c>
      <c r="AG9">
        <v>4</v>
      </c>
      <c r="AH9">
        <v>134266.83494054779</v>
      </c>
    </row>
    <row r="10" spans="1:34" x14ac:dyDescent="0.25">
      <c r="A10">
        <v>8</v>
      </c>
      <c r="B10">
        <v>80</v>
      </c>
      <c r="C10" t="s">
        <v>34</v>
      </c>
      <c r="D10">
        <v>5.3529999999999998</v>
      </c>
      <c r="E10">
        <v>18.68</v>
      </c>
      <c r="F10">
        <v>15.91</v>
      </c>
      <c r="G10">
        <v>68.17</v>
      </c>
      <c r="H10">
        <v>0.94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21277.599999999999</v>
      </c>
      <c r="P10">
        <v>158.77000000000001</v>
      </c>
      <c r="Q10">
        <v>793.21</v>
      </c>
      <c r="R10">
        <v>124.63</v>
      </c>
      <c r="S10">
        <v>86.27</v>
      </c>
      <c r="T10">
        <v>8651.74</v>
      </c>
      <c r="U10">
        <v>0.69</v>
      </c>
      <c r="V10">
        <v>0.77</v>
      </c>
      <c r="W10">
        <v>0.24</v>
      </c>
      <c r="X10">
        <v>0.5</v>
      </c>
      <c r="Y10">
        <v>2</v>
      </c>
      <c r="Z10">
        <v>10</v>
      </c>
      <c r="AA10">
        <v>106.7506620568862</v>
      </c>
      <c r="AB10">
        <v>146.06096533299919</v>
      </c>
      <c r="AC10">
        <v>132.12111179950969</v>
      </c>
      <c r="AD10">
        <v>106750.6620568862</v>
      </c>
      <c r="AE10">
        <v>146060.96533299921</v>
      </c>
      <c r="AF10">
        <v>5.1702408446421954E-6</v>
      </c>
      <c r="AG10">
        <v>4</v>
      </c>
      <c r="AH10">
        <v>132121.1117995097</v>
      </c>
    </row>
    <row r="11" spans="1:34" x14ac:dyDescent="0.25">
      <c r="A11">
        <v>9</v>
      </c>
      <c r="B11">
        <v>80</v>
      </c>
      <c r="C11" t="s">
        <v>34</v>
      </c>
      <c r="D11">
        <v>5.3906000000000001</v>
      </c>
      <c r="E11">
        <v>18.55</v>
      </c>
      <c r="F11">
        <v>15.84</v>
      </c>
      <c r="G11">
        <v>79.2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8</v>
      </c>
      <c r="N11">
        <v>31.8</v>
      </c>
      <c r="O11">
        <v>21457.64</v>
      </c>
      <c r="P11">
        <v>151.81</v>
      </c>
      <c r="Q11">
        <v>793.26</v>
      </c>
      <c r="R11">
        <v>122.35</v>
      </c>
      <c r="S11">
        <v>86.27</v>
      </c>
      <c r="T11">
        <v>7517.86</v>
      </c>
      <c r="U11">
        <v>0.71</v>
      </c>
      <c r="V11">
        <v>0.77</v>
      </c>
      <c r="W11">
        <v>0.24</v>
      </c>
      <c r="X11">
        <v>0.43</v>
      </c>
      <c r="Y11">
        <v>2</v>
      </c>
      <c r="Z11">
        <v>10</v>
      </c>
      <c r="AA11">
        <v>104.5136380618667</v>
      </c>
      <c r="AB11">
        <v>143.00017041248171</v>
      </c>
      <c r="AC11">
        <v>129.35243485035281</v>
      </c>
      <c r="AD11">
        <v>104513.6380618667</v>
      </c>
      <c r="AE11">
        <v>143000.1704124817</v>
      </c>
      <c r="AF11">
        <v>5.2065571263082793E-6</v>
      </c>
      <c r="AG11">
        <v>4</v>
      </c>
      <c r="AH11">
        <v>129352.4348503528</v>
      </c>
    </row>
    <row r="12" spans="1:34" x14ac:dyDescent="0.25">
      <c r="A12">
        <v>10</v>
      </c>
      <c r="B12">
        <v>80</v>
      </c>
      <c r="C12" t="s">
        <v>34</v>
      </c>
      <c r="D12">
        <v>5.4184999999999999</v>
      </c>
      <c r="E12">
        <v>18.46</v>
      </c>
      <c r="F12">
        <v>15.78</v>
      </c>
      <c r="G12">
        <v>86.05</v>
      </c>
      <c r="H12">
        <v>1.1200000000000001</v>
      </c>
      <c r="I12">
        <v>11</v>
      </c>
      <c r="J12">
        <v>173.55</v>
      </c>
      <c r="K12">
        <v>50.28</v>
      </c>
      <c r="L12">
        <v>11</v>
      </c>
      <c r="M12">
        <v>1</v>
      </c>
      <c r="N12">
        <v>32.270000000000003</v>
      </c>
      <c r="O12">
        <v>21638.31</v>
      </c>
      <c r="P12">
        <v>147.44</v>
      </c>
      <c r="Q12">
        <v>793.22</v>
      </c>
      <c r="R12">
        <v>119.86</v>
      </c>
      <c r="S12">
        <v>86.27</v>
      </c>
      <c r="T12">
        <v>6279.4</v>
      </c>
      <c r="U12">
        <v>0.72</v>
      </c>
      <c r="V12">
        <v>0.77</v>
      </c>
      <c r="W12">
        <v>0.25</v>
      </c>
      <c r="X12">
        <v>0.37</v>
      </c>
      <c r="Y12">
        <v>2</v>
      </c>
      <c r="Z12">
        <v>10</v>
      </c>
      <c r="AA12">
        <v>103.0644838969755</v>
      </c>
      <c r="AB12">
        <v>141.01737375190879</v>
      </c>
      <c r="AC12">
        <v>127.5588735201918</v>
      </c>
      <c r="AD12">
        <v>103064.48389697549</v>
      </c>
      <c r="AE12">
        <v>141017.37375190889</v>
      </c>
      <c r="AF12">
        <v>5.2335045799913569E-6</v>
      </c>
      <c r="AG12">
        <v>4</v>
      </c>
      <c r="AH12">
        <v>127558.8735201918</v>
      </c>
    </row>
    <row r="13" spans="1:34" x14ac:dyDescent="0.25">
      <c r="A13">
        <v>11</v>
      </c>
      <c r="B13">
        <v>80</v>
      </c>
      <c r="C13" t="s">
        <v>34</v>
      </c>
      <c r="D13">
        <v>5.4253999999999998</v>
      </c>
      <c r="E13">
        <v>18.43</v>
      </c>
      <c r="F13">
        <v>15.75</v>
      </c>
      <c r="G13">
        <v>85.92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21819.599999999999</v>
      </c>
      <c r="P13">
        <v>148.54</v>
      </c>
      <c r="Q13">
        <v>793.24</v>
      </c>
      <c r="R13">
        <v>118.96</v>
      </c>
      <c r="S13">
        <v>86.27</v>
      </c>
      <c r="T13">
        <v>5827.81</v>
      </c>
      <c r="U13">
        <v>0.73</v>
      </c>
      <c r="V13">
        <v>0.77</v>
      </c>
      <c r="W13">
        <v>0.25</v>
      </c>
      <c r="X13">
        <v>0.34</v>
      </c>
      <c r="Y13">
        <v>2</v>
      </c>
      <c r="Z13">
        <v>10</v>
      </c>
      <c r="AA13">
        <v>91.389875598447929</v>
      </c>
      <c r="AB13">
        <v>125.0436596305036</v>
      </c>
      <c r="AC13">
        <v>113.1096682552798</v>
      </c>
      <c r="AD13">
        <v>91389.875598447936</v>
      </c>
      <c r="AE13">
        <v>125043.65963050359</v>
      </c>
      <c r="AF13">
        <v>5.240169004020505E-6</v>
      </c>
      <c r="AG13">
        <v>3</v>
      </c>
      <c r="AH13">
        <v>113109.6682552798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4.3517000000000001</v>
      </c>
      <c r="E2">
        <v>22.98</v>
      </c>
      <c r="F2">
        <v>19.28</v>
      </c>
      <c r="G2">
        <v>11.02</v>
      </c>
      <c r="H2">
        <v>0.22</v>
      </c>
      <c r="I2">
        <v>105</v>
      </c>
      <c r="J2">
        <v>80.84</v>
      </c>
      <c r="K2">
        <v>35.1</v>
      </c>
      <c r="L2">
        <v>1</v>
      </c>
      <c r="M2">
        <v>103</v>
      </c>
      <c r="N2">
        <v>9.74</v>
      </c>
      <c r="O2">
        <v>10204.209999999999</v>
      </c>
      <c r="P2">
        <v>143.82</v>
      </c>
      <c r="Q2">
        <v>793.44</v>
      </c>
      <c r="R2">
        <v>237.24</v>
      </c>
      <c r="S2">
        <v>86.27</v>
      </c>
      <c r="T2">
        <v>64498.12</v>
      </c>
      <c r="U2">
        <v>0.36</v>
      </c>
      <c r="V2">
        <v>0.63</v>
      </c>
      <c r="W2">
        <v>0.38</v>
      </c>
      <c r="X2">
        <v>3.87</v>
      </c>
      <c r="Y2">
        <v>2</v>
      </c>
      <c r="Z2">
        <v>10</v>
      </c>
      <c r="AA2">
        <v>107.35265486927079</v>
      </c>
      <c r="AB2">
        <v>146.88463845695199</v>
      </c>
      <c r="AC2">
        <v>132.8661747165452</v>
      </c>
      <c r="AD2">
        <v>107352.6548692708</v>
      </c>
      <c r="AE2">
        <v>146884.638456952</v>
      </c>
      <c r="AF2">
        <v>4.6900770660722814E-6</v>
      </c>
      <c r="AG2">
        <v>4</v>
      </c>
      <c r="AH2">
        <v>132866.17471654521</v>
      </c>
    </row>
    <row r="3" spans="1:34" x14ac:dyDescent="0.25">
      <c r="A3">
        <v>1</v>
      </c>
      <c r="B3">
        <v>35</v>
      </c>
      <c r="C3" t="s">
        <v>34</v>
      </c>
      <c r="D3">
        <v>5.0915999999999997</v>
      </c>
      <c r="E3">
        <v>19.64</v>
      </c>
      <c r="F3">
        <v>16.989999999999998</v>
      </c>
      <c r="G3">
        <v>23.17</v>
      </c>
      <c r="H3">
        <v>0.43</v>
      </c>
      <c r="I3">
        <v>44</v>
      </c>
      <c r="J3">
        <v>82.04</v>
      </c>
      <c r="K3">
        <v>35.1</v>
      </c>
      <c r="L3">
        <v>2</v>
      </c>
      <c r="M3">
        <v>42</v>
      </c>
      <c r="N3">
        <v>9.94</v>
      </c>
      <c r="O3">
        <v>10352.530000000001</v>
      </c>
      <c r="P3">
        <v>117.58</v>
      </c>
      <c r="Q3">
        <v>793.24</v>
      </c>
      <c r="R3">
        <v>160.75</v>
      </c>
      <c r="S3">
        <v>86.27</v>
      </c>
      <c r="T3">
        <v>26559.34</v>
      </c>
      <c r="U3">
        <v>0.54</v>
      </c>
      <c r="V3">
        <v>0.72</v>
      </c>
      <c r="W3">
        <v>0.28999999999999998</v>
      </c>
      <c r="X3">
        <v>1.58</v>
      </c>
      <c r="Y3">
        <v>2</v>
      </c>
      <c r="Z3">
        <v>10</v>
      </c>
      <c r="AA3">
        <v>89.183398166369827</v>
      </c>
      <c r="AB3">
        <v>122.0246598650216</v>
      </c>
      <c r="AC3">
        <v>110.37879759022169</v>
      </c>
      <c r="AD3">
        <v>89183.398166369821</v>
      </c>
      <c r="AE3">
        <v>122024.6598650216</v>
      </c>
      <c r="AF3">
        <v>5.4875097983807758E-6</v>
      </c>
      <c r="AG3">
        <v>4</v>
      </c>
      <c r="AH3">
        <v>110378.7975902217</v>
      </c>
    </row>
    <row r="4" spans="1:34" x14ac:dyDescent="0.25">
      <c r="A4">
        <v>2</v>
      </c>
      <c r="B4">
        <v>35</v>
      </c>
      <c r="C4" t="s">
        <v>34</v>
      </c>
      <c r="D4">
        <v>5.3593999999999999</v>
      </c>
      <c r="E4">
        <v>18.66</v>
      </c>
      <c r="F4">
        <v>16.32</v>
      </c>
      <c r="G4">
        <v>37.659999999999997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18</v>
      </c>
      <c r="N4">
        <v>10.15</v>
      </c>
      <c r="O4">
        <v>10501.19</v>
      </c>
      <c r="P4">
        <v>102.32</v>
      </c>
      <c r="Q4">
        <v>793.31</v>
      </c>
      <c r="R4">
        <v>137.82</v>
      </c>
      <c r="S4">
        <v>86.27</v>
      </c>
      <c r="T4">
        <v>15185.29</v>
      </c>
      <c r="U4">
        <v>0.63</v>
      </c>
      <c r="V4">
        <v>0.75</v>
      </c>
      <c r="W4">
        <v>0.28000000000000003</v>
      </c>
      <c r="X4">
        <v>0.91</v>
      </c>
      <c r="Y4">
        <v>2</v>
      </c>
      <c r="Z4">
        <v>10</v>
      </c>
      <c r="AA4">
        <v>82.506147854441309</v>
      </c>
      <c r="AB4">
        <v>112.88855140875221</v>
      </c>
      <c r="AC4">
        <v>102.11462650240701</v>
      </c>
      <c r="AD4">
        <v>82506.147854441311</v>
      </c>
      <c r="AE4">
        <v>112888.5514087522</v>
      </c>
      <c r="AF4">
        <v>5.7761332417004347E-6</v>
      </c>
      <c r="AG4">
        <v>4</v>
      </c>
      <c r="AH4">
        <v>102114.626502407</v>
      </c>
    </row>
    <row r="5" spans="1:34" x14ac:dyDescent="0.25">
      <c r="A5">
        <v>3</v>
      </c>
      <c r="B5">
        <v>35</v>
      </c>
      <c r="C5" t="s">
        <v>34</v>
      </c>
      <c r="D5">
        <v>5.4074</v>
      </c>
      <c r="E5">
        <v>18.489999999999998</v>
      </c>
      <c r="F5">
        <v>16.190000000000001</v>
      </c>
      <c r="G5">
        <v>40.47</v>
      </c>
      <c r="H5">
        <v>0.83</v>
      </c>
      <c r="I5">
        <v>24</v>
      </c>
      <c r="J5">
        <v>84.46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100.82</v>
      </c>
      <c r="Q5">
        <v>793.68</v>
      </c>
      <c r="R5">
        <v>132.9</v>
      </c>
      <c r="S5">
        <v>86.27</v>
      </c>
      <c r="T5">
        <v>12733.84</v>
      </c>
      <c r="U5">
        <v>0.65</v>
      </c>
      <c r="V5">
        <v>0.75</v>
      </c>
      <c r="W5">
        <v>0.28000000000000003</v>
      </c>
      <c r="X5">
        <v>0.78</v>
      </c>
      <c r="Y5">
        <v>2</v>
      </c>
      <c r="Z5">
        <v>10</v>
      </c>
      <c r="AA5">
        <v>81.682243317281106</v>
      </c>
      <c r="AB5">
        <v>111.7612488729074</v>
      </c>
      <c r="AC5">
        <v>101.0949121384037</v>
      </c>
      <c r="AD5">
        <v>81682.2433172811</v>
      </c>
      <c r="AE5">
        <v>111761.2488729074</v>
      </c>
      <c r="AF5">
        <v>5.8278655989795373E-6</v>
      </c>
      <c r="AG5">
        <v>4</v>
      </c>
      <c r="AH5">
        <v>101094.9121384037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3.8813</v>
      </c>
      <c r="E2">
        <v>25.76</v>
      </c>
      <c r="F2">
        <v>20.64</v>
      </c>
      <c r="G2">
        <v>8.91</v>
      </c>
      <c r="H2">
        <v>0.16</v>
      </c>
      <c r="I2">
        <v>139</v>
      </c>
      <c r="J2">
        <v>107.41</v>
      </c>
      <c r="K2">
        <v>41.65</v>
      </c>
      <c r="L2">
        <v>1</v>
      </c>
      <c r="M2">
        <v>137</v>
      </c>
      <c r="N2">
        <v>14.77</v>
      </c>
      <c r="O2">
        <v>13481.73</v>
      </c>
      <c r="P2">
        <v>190.52</v>
      </c>
      <c r="Q2">
        <v>793.61</v>
      </c>
      <c r="R2">
        <v>282.52999999999997</v>
      </c>
      <c r="S2">
        <v>86.27</v>
      </c>
      <c r="T2">
        <v>86977.05</v>
      </c>
      <c r="U2">
        <v>0.31</v>
      </c>
      <c r="V2">
        <v>0.59</v>
      </c>
      <c r="W2">
        <v>0.45</v>
      </c>
      <c r="X2">
        <v>5.22</v>
      </c>
      <c r="Y2">
        <v>2</v>
      </c>
      <c r="Z2">
        <v>10</v>
      </c>
      <c r="AA2">
        <v>149.4930225829039</v>
      </c>
      <c r="AB2">
        <v>204.5429486645306</v>
      </c>
      <c r="AC2">
        <v>185.02165672187749</v>
      </c>
      <c r="AD2">
        <v>149493.02258290391</v>
      </c>
      <c r="AE2">
        <v>204542.94866453059</v>
      </c>
      <c r="AF2">
        <v>4.001838996545817E-6</v>
      </c>
      <c r="AG2">
        <v>5</v>
      </c>
      <c r="AH2">
        <v>185021.65672187749</v>
      </c>
    </row>
    <row r="3" spans="1:34" x14ac:dyDescent="0.25">
      <c r="A3">
        <v>1</v>
      </c>
      <c r="B3">
        <v>50</v>
      </c>
      <c r="C3" t="s">
        <v>34</v>
      </c>
      <c r="D3">
        <v>4.7648999999999999</v>
      </c>
      <c r="E3">
        <v>20.99</v>
      </c>
      <c r="F3">
        <v>17.66</v>
      </c>
      <c r="G3">
        <v>18.27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56</v>
      </c>
      <c r="N3">
        <v>15.03</v>
      </c>
      <c r="O3">
        <v>13638.32</v>
      </c>
      <c r="P3">
        <v>156.57</v>
      </c>
      <c r="Q3">
        <v>793.3</v>
      </c>
      <c r="R3">
        <v>183.48</v>
      </c>
      <c r="S3">
        <v>86.27</v>
      </c>
      <c r="T3">
        <v>37853.769999999997</v>
      </c>
      <c r="U3">
        <v>0.47</v>
      </c>
      <c r="V3">
        <v>0.69</v>
      </c>
      <c r="W3">
        <v>0.31</v>
      </c>
      <c r="X3">
        <v>2.25</v>
      </c>
      <c r="Y3">
        <v>2</v>
      </c>
      <c r="Z3">
        <v>10</v>
      </c>
      <c r="AA3">
        <v>108.49024728265189</v>
      </c>
      <c r="AB3">
        <v>148.4411425839744</v>
      </c>
      <c r="AC3">
        <v>134.2741282742524</v>
      </c>
      <c r="AD3">
        <v>108490.24728265181</v>
      </c>
      <c r="AE3">
        <v>148441.1425839744</v>
      </c>
      <c r="AF3">
        <v>4.9128803840571883E-6</v>
      </c>
      <c r="AG3">
        <v>4</v>
      </c>
      <c r="AH3">
        <v>134274.12827425241</v>
      </c>
    </row>
    <row r="4" spans="1:34" x14ac:dyDescent="0.25">
      <c r="A4">
        <v>2</v>
      </c>
      <c r="B4">
        <v>50</v>
      </c>
      <c r="C4" t="s">
        <v>34</v>
      </c>
      <c r="D4">
        <v>5.1368</v>
      </c>
      <c r="E4">
        <v>19.47</v>
      </c>
      <c r="F4">
        <v>16.649999999999999</v>
      </c>
      <c r="G4">
        <v>28.55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140.54</v>
      </c>
      <c r="Q4">
        <v>793.23</v>
      </c>
      <c r="R4">
        <v>150.12</v>
      </c>
      <c r="S4">
        <v>86.27</v>
      </c>
      <c r="T4">
        <v>21288.57</v>
      </c>
      <c r="U4">
        <v>0.56999999999999995</v>
      </c>
      <c r="V4">
        <v>0.73</v>
      </c>
      <c r="W4">
        <v>0.26</v>
      </c>
      <c r="X4">
        <v>1.24</v>
      </c>
      <c r="Y4">
        <v>2</v>
      </c>
      <c r="Z4">
        <v>10</v>
      </c>
      <c r="AA4">
        <v>98.737997183281919</v>
      </c>
      <c r="AB4">
        <v>135.09768375911349</v>
      </c>
      <c r="AC4">
        <v>122.20415043196989</v>
      </c>
      <c r="AD4">
        <v>98737.997183281914</v>
      </c>
      <c r="AE4">
        <v>135097.68375911351</v>
      </c>
      <c r="AF4">
        <v>5.2963302392127778E-6</v>
      </c>
      <c r="AG4">
        <v>4</v>
      </c>
      <c r="AH4">
        <v>122204.1504319699</v>
      </c>
    </row>
    <row r="5" spans="1:34" x14ac:dyDescent="0.25">
      <c r="A5">
        <v>3</v>
      </c>
      <c r="B5">
        <v>50</v>
      </c>
      <c r="C5" t="s">
        <v>34</v>
      </c>
      <c r="D5">
        <v>5.3495999999999997</v>
      </c>
      <c r="E5">
        <v>18.690000000000001</v>
      </c>
      <c r="F5">
        <v>16.12</v>
      </c>
      <c r="G5">
        <v>40.31</v>
      </c>
      <c r="H5">
        <v>0.63</v>
      </c>
      <c r="I5">
        <v>24</v>
      </c>
      <c r="J5">
        <v>111.23</v>
      </c>
      <c r="K5">
        <v>41.65</v>
      </c>
      <c r="L5">
        <v>4</v>
      </c>
      <c r="M5">
        <v>22</v>
      </c>
      <c r="N5">
        <v>15.58</v>
      </c>
      <c r="O5">
        <v>13952.52</v>
      </c>
      <c r="P5">
        <v>128.26</v>
      </c>
      <c r="Q5">
        <v>793.27</v>
      </c>
      <c r="R5">
        <v>131.47</v>
      </c>
      <c r="S5">
        <v>86.27</v>
      </c>
      <c r="T5">
        <v>12021.45</v>
      </c>
      <c r="U5">
        <v>0.66</v>
      </c>
      <c r="V5">
        <v>0.76</v>
      </c>
      <c r="W5">
        <v>0.26</v>
      </c>
      <c r="X5">
        <v>0.71</v>
      </c>
      <c r="Y5">
        <v>2</v>
      </c>
      <c r="Z5">
        <v>10</v>
      </c>
      <c r="AA5">
        <v>93.021095691027995</v>
      </c>
      <c r="AB5">
        <v>127.275566925522</v>
      </c>
      <c r="AC5">
        <v>115.1285654505639</v>
      </c>
      <c r="AD5">
        <v>93021.095691027993</v>
      </c>
      <c r="AE5">
        <v>127275.566925522</v>
      </c>
      <c r="AF5">
        <v>5.5157390296863173E-6</v>
      </c>
      <c r="AG5">
        <v>4</v>
      </c>
      <c r="AH5">
        <v>115128.5654505639</v>
      </c>
    </row>
    <row r="6" spans="1:34" x14ac:dyDescent="0.25">
      <c r="A6">
        <v>4</v>
      </c>
      <c r="B6">
        <v>50</v>
      </c>
      <c r="C6" t="s">
        <v>34</v>
      </c>
      <c r="D6">
        <v>5.4256000000000002</v>
      </c>
      <c r="E6">
        <v>18.43</v>
      </c>
      <c r="F6">
        <v>15.97</v>
      </c>
      <c r="G6">
        <v>50.44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14</v>
      </c>
      <c r="N6">
        <v>15.86</v>
      </c>
      <c r="O6">
        <v>14110.24</v>
      </c>
      <c r="P6">
        <v>119.71</v>
      </c>
      <c r="Q6">
        <v>793.25</v>
      </c>
      <c r="R6">
        <v>126.43</v>
      </c>
      <c r="S6">
        <v>86.27</v>
      </c>
      <c r="T6">
        <v>9522.66</v>
      </c>
      <c r="U6">
        <v>0.68</v>
      </c>
      <c r="V6">
        <v>0.76</v>
      </c>
      <c r="W6">
        <v>0.25</v>
      </c>
      <c r="X6">
        <v>0.56000000000000005</v>
      </c>
      <c r="Y6">
        <v>2</v>
      </c>
      <c r="Z6">
        <v>10</v>
      </c>
      <c r="AA6">
        <v>79.022210727932858</v>
      </c>
      <c r="AB6">
        <v>108.12167493180741</v>
      </c>
      <c r="AC6">
        <v>97.802694026067087</v>
      </c>
      <c r="AD6">
        <v>79022.210727932863</v>
      </c>
      <c r="AE6">
        <v>108121.6749318074</v>
      </c>
      <c r="AF6">
        <v>5.594099311998297E-6</v>
      </c>
      <c r="AG6">
        <v>3</v>
      </c>
      <c r="AH6">
        <v>97802.694026067082</v>
      </c>
    </row>
    <row r="7" spans="1:34" x14ac:dyDescent="0.25">
      <c r="A7">
        <v>5</v>
      </c>
      <c r="B7">
        <v>50</v>
      </c>
      <c r="C7" t="s">
        <v>34</v>
      </c>
      <c r="D7">
        <v>5.4245999999999999</v>
      </c>
      <c r="E7">
        <v>18.43</v>
      </c>
      <c r="F7">
        <v>16.02</v>
      </c>
      <c r="G7">
        <v>56.54</v>
      </c>
      <c r="H7">
        <v>0.93</v>
      </c>
      <c r="I7">
        <v>17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117.67</v>
      </c>
      <c r="Q7">
        <v>793.43</v>
      </c>
      <c r="R7">
        <v>127.76</v>
      </c>
      <c r="S7">
        <v>86.27</v>
      </c>
      <c r="T7">
        <v>10201.6</v>
      </c>
      <c r="U7">
        <v>0.68</v>
      </c>
      <c r="V7">
        <v>0.76</v>
      </c>
      <c r="W7">
        <v>0.27</v>
      </c>
      <c r="X7">
        <v>0.61</v>
      </c>
      <c r="Y7">
        <v>2</v>
      </c>
      <c r="Z7">
        <v>10</v>
      </c>
      <c r="AA7">
        <v>78.56376490889248</v>
      </c>
      <c r="AB7">
        <v>107.49440913699451</v>
      </c>
      <c r="AC7">
        <v>97.235293598337904</v>
      </c>
      <c r="AD7">
        <v>78563.764908892481</v>
      </c>
      <c r="AE7">
        <v>107494.40913699449</v>
      </c>
      <c r="AF7">
        <v>5.5930682556520862E-6</v>
      </c>
      <c r="AG7">
        <v>3</v>
      </c>
      <c r="AH7">
        <v>97235.293598337899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4.8007</v>
      </c>
      <c r="E2">
        <v>20.83</v>
      </c>
      <c r="F2">
        <v>17.95</v>
      </c>
      <c r="G2">
        <v>13.81</v>
      </c>
      <c r="H2">
        <v>0.28000000000000003</v>
      </c>
      <c r="I2">
        <v>78</v>
      </c>
      <c r="J2">
        <v>61.76</v>
      </c>
      <c r="K2">
        <v>28.92</v>
      </c>
      <c r="L2">
        <v>1</v>
      </c>
      <c r="M2">
        <v>76</v>
      </c>
      <c r="N2">
        <v>6.84</v>
      </c>
      <c r="O2">
        <v>7851.41</v>
      </c>
      <c r="P2">
        <v>106.86</v>
      </c>
      <c r="Q2">
        <v>793.33</v>
      </c>
      <c r="R2">
        <v>191.95</v>
      </c>
      <c r="S2">
        <v>86.27</v>
      </c>
      <c r="T2">
        <v>41987.92</v>
      </c>
      <c r="U2">
        <v>0.45</v>
      </c>
      <c r="V2">
        <v>0.68</v>
      </c>
      <c r="W2">
        <v>0.34</v>
      </c>
      <c r="X2">
        <v>2.54</v>
      </c>
      <c r="Y2">
        <v>2</v>
      </c>
      <c r="Z2">
        <v>10</v>
      </c>
      <c r="AA2">
        <v>86.075367210720017</v>
      </c>
      <c r="AB2">
        <v>117.7721147948552</v>
      </c>
      <c r="AC2">
        <v>106.532109453066</v>
      </c>
      <c r="AD2">
        <v>86075.367210720011</v>
      </c>
      <c r="AE2">
        <v>117772.1147948552</v>
      </c>
      <c r="AF2">
        <v>5.3736241315521597E-6</v>
      </c>
      <c r="AG2">
        <v>4</v>
      </c>
      <c r="AH2">
        <v>106532.109453066</v>
      </c>
    </row>
    <row r="3" spans="1:34" x14ac:dyDescent="0.25">
      <c r="A3">
        <v>1</v>
      </c>
      <c r="B3">
        <v>25</v>
      </c>
      <c r="C3" t="s">
        <v>34</v>
      </c>
      <c r="D3">
        <v>5.2359</v>
      </c>
      <c r="E3">
        <v>19.100000000000001</v>
      </c>
      <c r="F3">
        <v>16.829999999999998</v>
      </c>
      <c r="G3">
        <v>29.7</v>
      </c>
      <c r="H3">
        <v>0.55000000000000004</v>
      </c>
      <c r="I3">
        <v>34</v>
      </c>
      <c r="J3">
        <v>62.92</v>
      </c>
      <c r="K3">
        <v>28.92</v>
      </c>
      <c r="L3">
        <v>2</v>
      </c>
      <c r="M3">
        <v>8</v>
      </c>
      <c r="N3">
        <v>7</v>
      </c>
      <c r="O3">
        <v>7994.37</v>
      </c>
      <c r="P3">
        <v>87.98</v>
      </c>
      <c r="Q3">
        <v>793.6</v>
      </c>
      <c r="R3">
        <v>154.94999999999999</v>
      </c>
      <c r="S3">
        <v>86.27</v>
      </c>
      <c r="T3">
        <v>23710.720000000001</v>
      </c>
      <c r="U3">
        <v>0.56000000000000005</v>
      </c>
      <c r="V3">
        <v>0.72</v>
      </c>
      <c r="W3">
        <v>0.3</v>
      </c>
      <c r="X3">
        <v>1.42</v>
      </c>
      <c r="Y3">
        <v>2</v>
      </c>
      <c r="Z3">
        <v>10</v>
      </c>
      <c r="AA3">
        <v>76.715541543159347</v>
      </c>
      <c r="AB3">
        <v>104.9655883901395</v>
      </c>
      <c r="AC3">
        <v>94.947819954339678</v>
      </c>
      <c r="AD3">
        <v>76715.541543159343</v>
      </c>
      <c r="AE3">
        <v>104965.5883901395</v>
      </c>
      <c r="AF3">
        <v>5.8607616785872801E-6</v>
      </c>
      <c r="AG3">
        <v>4</v>
      </c>
      <c r="AH3">
        <v>94947.819954339677</v>
      </c>
    </row>
    <row r="4" spans="1:34" x14ac:dyDescent="0.25">
      <c r="A4">
        <v>2</v>
      </c>
      <c r="B4">
        <v>25</v>
      </c>
      <c r="C4" t="s">
        <v>34</v>
      </c>
      <c r="D4">
        <v>5.2952000000000004</v>
      </c>
      <c r="E4">
        <v>18.89</v>
      </c>
      <c r="F4">
        <v>16.63</v>
      </c>
      <c r="G4">
        <v>30.24</v>
      </c>
      <c r="H4">
        <v>0.81</v>
      </c>
      <c r="I4">
        <v>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87.72</v>
      </c>
      <c r="Q4">
        <v>793.37</v>
      </c>
      <c r="R4">
        <v>147.47</v>
      </c>
      <c r="S4">
        <v>86.27</v>
      </c>
      <c r="T4">
        <v>19974.400000000001</v>
      </c>
      <c r="U4">
        <v>0.57999999999999996</v>
      </c>
      <c r="V4">
        <v>0.73</v>
      </c>
      <c r="W4">
        <v>0.31</v>
      </c>
      <c r="X4">
        <v>1.22</v>
      </c>
      <c r="Y4">
        <v>2</v>
      </c>
      <c r="Z4">
        <v>10</v>
      </c>
      <c r="AA4">
        <v>76.120409429668697</v>
      </c>
      <c r="AB4">
        <v>104.1513023770862</v>
      </c>
      <c r="AC4">
        <v>94.211248255514306</v>
      </c>
      <c r="AD4">
        <v>76120.409429668696</v>
      </c>
      <c r="AE4">
        <v>104151.30237708621</v>
      </c>
      <c r="AF4">
        <v>5.9271386467379759E-6</v>
      </c>
      <c r="AG4">
        <v>4</v>
      </c>
      <c r="AH4">
        <v>94211.248255514307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2.9514999999999998</v>
      </c>
      <c r="E2">
        <v>33.880000000000003</v>
      </c>
      <c r="F2">
        <v>24.02</v>
      </c>
      <c r="G2">
        <v>6.52</v>
      </c>
      <c r="H2">
        <v>0.11</v>
      </c>
      <c r="I2">
        <v>221</v>
      </c>
      <c r="J2">
        <v>167.88</v>
      </c>
      <c r="K2">
        <v>51.39</v>
      </c>
      <c r="L2">
        <v>1</v>
      </c>
      <c r="M2">
        <v>219</v>
      </c>
      <c r="N2">
        <v>30.49</v>
      </c>
      <c r="O2">
        <v>20939.59</v>
      </c>
      <c r="P2">
        <v>301.73</v>
      </c>
      <c r="Q2">
        <v>793.59</v>
      </c>
      <c r="R2">
        <v>396.5</v>
      </c>
      <c r="S2">
        <v>86.27</v>
      </c>
      <c r="T2">
        <v>143550.63</v>
      </c>
      <c r="U2">
        <v>0.22</v>
      </c>
      <c r="V2">
        <v>0.51</v>
      </c>
      <c r="W2">
        <v>0.56999999999999995</v>
      </c>
      <c r="X2">
        <v>8.6</v>
      </c>
      <c r="Y2">
        <v>2</v>
      </c>
      <c r="Z2">
        <v>10</v>
      </c>
      <c r="AA2">
        <v>261.53696817286681</v>
      </c>
      <c r="AB2">
        <v>357.84641805082799</v>
      </c>
      <c r="AC2">
        <v>323.69405815265827</v>
      </c>
      <c r="AD2">
        <v>261536.96817286671</v>
      </c>
      <c r="AE2">
        <v>357846.41805082798</v>
      </c>
      <c r="AF2">
        <v>2.8251236081824068E-6</v>
      </c>
      <c r="AG2">
        <v>6</v>
      </c>
      <c r="AH2">
        <v>323694.05815265828</v>
      </c>
    </row>
    <row r="3" spans="1:34" x14ac:dyDescent="0.25">
      <c r="A3">
        <v>1</v>
      </c>
      <c r="B3">
        <v>85</v>
      </c>
      <c r="C3" t="s">
        <v>34</v>
      </c>
      <c r="D3">
        <v>4.2728999999999999</v>
      </c>
      <c r="E3">
        <v>23.4</v>
      </c>
      <c r="F3">
        <v>18.25</v>
      </c>
      <c r="G3">
        <v>13.36</v>
      </c>
      <c r="H3">
        <v>0.21</v>
      </c>
      <c r="I3">
        <v>82</v>
      </c>
      <c r="J3">
        <v>169.33</v>
      </c>
      <c r="K3">
        <v>51.39</v>
      </c>
      <c r="L3">
        <v>2</v>
      </c>
      <c r="M3">
        <v>80</v>
      </c>
      <c r="N3">
        <v>30.94</v>
      </c>
      <c r="O3">
        <v>21118.46</v>
      </c>
      <c r="P3">
        <v>224.93</v>
      </c>
      <c r="Q3">
        <v>793.43</v>
      </c>
      <c r="R3">
        <v>202.28</v>
      </c>
      <c r="S3">
        <v>86.27</v>
      </c>
      <c r="T3">
        <v>47137.48</v>
      </c>
      <c r="U3">
        <v>0.43</v>
      </c>
      <c r="V3">
        <v>0.67</v>
      </c>
      <c r="W3">
        <v>0.35</v>
      </c>
      <c r="X3">
        <v>2.84</v>
      </c>
      <c r="Y3">
        <v>2</v>
      </c>
      <c r="Z3">
        <v>10</v>
      </c>
      <c r="AA3">
        <v>146.76017795453339</v>
      </c>
      <c r="AB3">
        <v>200.80375007940009</v>
      </c>
      <c r="AC3">
        <v>181.6393220017124</v>
      </c>
      <c r="AD3">
        <v>146760.17795453349</v>
      </c>
      <c r="AE3">
        <v>200803.75007940011</v>
      </c>
      <c r="AF3">
        <v>4.0899443216678319E-6</v>
      </c>
      <c r="AG3">
        <v>4</v>
      </c>
      <c r="AH3">
        <v>181639.3220017124</v>
      </c>
    </row>
    <row r="4" spans="1:34" x14ac:dyDescent="0.25">
      <c r="A4">
        <v>2</v>
      </c>
      <c r="B4">
        <v>85</v>
      </c>
      <c r="C4" t="s">
        <v>34</v>
      </c>
      <c r="D4">
        <v>4.6502999999999997</v>
      </c>
      <c r="E4">
        <v>21.5</v>
      </c>
      <c r="F4">
        <v>17.37</v>
      </c>
      <c r="G4">
        <v>20.04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50</v>
      </c>
      <c r="N4">
        <v>31.4</v>
      </c>
      <c r="O4">
        <v>21297.94</v>
      </c>
      <c r="P4">
        <v>210.37</v>
      </c>
      <c r="Q4">
        <v>793.33</v>
      </c>
      <c r="R4">
        <v>173.42</v>
      </c>
      <c r="S4">
        <v>86.27</v>
      </c>
      <c r="T4">
        <v>32855.050000000003</v>
      </c>
      <c r="U4">
        <v>0.5</v>
      </c>
      <c r="V4">
        <v>0.7</v>
      </c>
      <c r="W4">
        <v>0.31</v>
      </c>
      <c r="X4">
        <v>1.96</v>
      </c>
      <c r="Y4">
        <v>2</v>
      </c>
      <c r="Z4">
        <v>10</v>
      </c>
      <c r="AA4">
        <v>133.44752867309529</v>
      </c>
      <c r="AB4">
        <v>182.58879601990961</v>
      </c>
      <c r="AC4">
        <v>165.1627775928053</v>
      </c>
      <c r="AD4">
        <v>133447.52867309531</v>
      </c>
      <c r="AE4">
        <v>182588.79601990961</v>
      </c>
      <c r="AF4">
        <v>4.4511849280469741E-6</v>
      </c>
      <c r="AG4">
        <v>4</v>
      </c>
      <c r="AH4">
        <v>165162.7775928053</v>
      </c>
    </row>
    <row r="5" spans="1:34" x14ac:dyDescent="0.25">
      <c r="A5">
        <v>3</v>
      </c>
      <c r="B5">
        <v>85</v>
      </c>
      <c r="C5" t="s">
        <v>34</v>
      </c>
      <c r="D5">
        <v>4.9592999999999998</v>
      </c>
      <c r="E5">
        <v>20.16</v>
      </c>
      <c r="F5">
        <v>16.54</v>
      </c>
      <c r="G5">
        <v>26.82</v>
      </c>
      <c r="H5">
        <v>0.41</v>
      </c>
      <c r="I5">
        <v>37</v>
      </c>
      <c r="J5">
        <v>172.25</v>
      </c>
      <c r="K5">
        <v>51.39</v>
      </c>
      <c r="L5">
        <v>4</v>
      </c>
      <c r="M5">
        <v>35</v>
      </c>
      <c r="N5">
        <v>31.86</v>
      </c>
      <c r="O5">
        <v>21478.05</v>
      </c>
      <c r="P5">
        <v>196.3</v>
      </c>
      <c r="Q5">
        <v>793.38</v>
      </c>
      <c r="R5">
        <v>145.18</v>
      </c>
      <c r="S5">
        <v>86.27</v>
      </c>
      <c r="T5">
        <v>18809.599999999999</v>
      </c>
      <c r="U5">
        <v>0.59</v>
      </c>
      <c r="V5">
        <v>0.74</v>
      </c>
      <c r="W5">
        <v>0.27</v>
      </c>
      <c r="X5">
        <v>1.1299999999999999</v>
      </c>
      <c r="Y5">
        <v>2</v>
      </c>
      <c r="Z5">
        <v>10</v>
      </c>
      <c r="AA5">
        <v>123.3332575756788</v>
      </c>
      <c r="AB5">
        <v>168.75000409428239</v>
      </c>
      <c r="AC5">
        <v>152.6447405456891</v>
      </c>
      <c r="AD5">
        <v>123333.2575756788</v>
      </c>
      <c r="AE5">
        <v>168750.0040942824</v>
      </c>
      <c r="AF5">
        <v>4.7469542639535857E-6</v>
      </c>
      <c r="AG5">
        <v>4</v>
      </c>
      <c r="AH5">
        <v>152644.7405456891</v>
      </c>
    </row>
    <row r="6" spans="1:34" x14ac:dyDescent="0.25">
      <c r="A6">
        <v>4</v>
      </c>
      <c r="B6">
        <v>85</v>
      </c>
      <c r="C6" t="s">
        <v>34</v>
      </c>
      <c r="D6">
        <v>5.0461999999999998</v>
      </c>
      <c r="E6">
        <v>19.82</v>
      </c>
      <c r="F6">
        <v>16.46</v>
      </c>
      <c r="G6">
        <v>34.06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191.72</v>
      </c>
      <c r="Q6">
        <v>793.26</v>
      </c>
      <c r="R6">
        <v>143.05000000000001</v>
      </c>
      <c r="S6">
        <v>86.27</v>
      </c>
      <c r="T6">
        <v>17782.650000000001</v>
      </c>
      <c r="U6">
        <v>0.6</v>
      </c>
      <c r="V6">
        <v>0.74</v>
      </c>
      <c r="W6">
        <v>0.27</v>
      </c>
      <c r="X6">
        <v>1.05</v>
      </c>
      <c r="Y6">
        <v>2</v>
      </c>
      <c r="Z6">
        <v>10</v>
      </c>
      <c r="AA6">
        <v>120.7278649923237</v>
      </c>
      <c r="AB6">
        <v>165.18519101992919</v>
      </c>
      <c r="AC6">
        <v>149.42014822790449</v>
      </c>
      <c r="AD6">
        <v>120727.8649923237</v>
      </c>
      <c r="AE6">
        <v>165185.19101992919</v>
      </c>
      <c r="AF6">
        <v>4.8301334072878399E-6</v>
      </c>
      <c r="AG6">
        <v>4</v>
      </c>
      <c r="AH6">
        <v>149420.14822790449</v>
      </c>
    </row>
    <row r="7" spans="1:34" x14ac:dyDescent="0.25">
      <c r="A7">
        <v>5</v>
      </c>
      <c r="B7">
        <v>85</v>
      </c>
      <c r="C7" t="s">
        <v>34</v>
      </c>
      <c r="D7">
        <v>5.1037999999999997</v>
      </c>
      <c r="E7">
        <v>19.59</v>
      </c>
      <c r="F7">
        <v>16.41</v>
      </c>
      <c r="G7">
        <v>41.02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186.83</v>
      </c>
      <c r="Q7">
        <v>793.34</v>
      </c>
      <c r="R7">
        <v>142.13999999999999</v>
      </c>
      <c r="S7">
        <v>86.27</v>
      </c>
      <c r="T7">
        <v>17354.25</v>
      </c>
      <c r="U7">
        <v>0.61</v>
      </c>
      <c r="V7">
        <v>0.74</v>
      </c>
      <c r="W7">
        <v>0.25</v>
      </c>
      <c r="X7">
        <v>1</v>
      </c>
      <c r="Y7">
        <v>2</v>
      </c>
      <c r="Z7">
        <v>10</v>
      </c>
      <c r="AA7">
        <v>118.55913772000601</v>
      </c>
      <c r="AB7">
        <v>162.21784268845099</v>
      </c>
      <c r="AC7">
        <v>146.73599945648209</v>
      </c>
      <c r="AD7">
        <v>118559.13772000599</v>
      </c>
      <c r="AE7">
        <v>162217.842688451</v>
      </c>
      <c r="AF7">
        <v>4.8852671087383944E-6</v>
      </c>
      <c r="AG7">
        <v>4</v>
      </c>
      <c r="AH7">
        <v>146735.9994564821</v>
      </c>
    </row>
    <row r="8" spans="1:34" x14ac:dyDescent="0.25">
      <c r="A8">
        <v>6</v>
      </c>
      <c r="B8">
        <v>85</v>
      </c>
      <c r="C8" t="s">
        <v>34</v>
      </c>
      <c r="D8">
        <v>5.2178000000000004</v>
      </c>
      <c r="E8">
        <v>19.16</v>
      </c>
      <c r="F8">
        <v>16.11</v>
      </c>
      <c r="G8">
        <v>48.34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33.270000000000003</v>
      </c>
      <c r="O8">
        <v>22022.17</v>
      </c>
      <c r="P8">
        <v>179.34</v>
      </c>
      <c r="Q8">
        <v>793.38</v>
      </c>
      <c r="R8">
        <v>131.44</v>
      </c>
      <c r="S8">
        <v>86.27</v>
      </c>
      <c r="T8">
        <v>12027.04</v>
      </c>
      <c r="U8">
        <v>0.66</v>
      </c>
      <c r="V8">
        <v>0.76</v>
      </c>
      <c r="W8">
        <v>0.26</v>
      </c>
      <c r="X8">
        <v>0.7</v>
      </c>
      <c r="Y8">
        <v>2</v>
      </c>
      <c r="Z8">
        <v>10</v>
      </c>
      <c r="AA8">
        <v>114.74553727697371</v>
      </c>
      <c r="AB8">
        <v>156.99990631811929</v>
      </c>
      <c r="AC8">
        <v>142.01605560991351</v>
      </c>
      <c r="AD8">
        <v>114745.5372769737</v>
      </c>
      <c r="AE8">
        <v>156999.90631811929</v>
      </c>
      <c r="AF8">
        <v>4.9943858928592794E-6</v>
      </c>
      <c r="AG8">
        <v>4</v>
      </c>
      <c r="AH8">
        <v>142016.05560991351</v>
      </c>
    </row>
    <row r="9" spans="1:34" x14ac:dyDescent="0.25">
      <c r="A9">
        <v>7</v>
      </c>
      <c r="B9">
        <v>85</v>
      </c>
      <c r="C9" t="s">
        <v>34</v>
      </c>
      <c r="D9">
        <v>5.2698</v>
      </c>
      <c r="E9">
        <v>18.98</v>
      </c>
      <c r="F9">
        <v>16.03</v>
      </c>
      <c r="G9">
        <v>56.57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174.26</v>
      </c>
      <c r="Q9">
        <v>793.22</v>
      </c>
      <c r="R9">
        <v>128.69999999999999</v>
      </c>
      <c r="S9">
        <v>86.27</v>
      </c>
      <c r="T9">
        <v>10670.09</v>
      </c>
      <c r="U9">
        <v>0.67</v>
      </c>
      <c r="V9">
        <v>0.76</v>
      </c>
      <c r="W9">
        <v>0.25</v>
      </c>
      <c r="X9">
        <v>0.62</v>
      </c>
      <c r="Y9">
        <v>2</v>
      </c>
      <c r="Z9">
        <v>10</v>
      </c>
      <c r="AA9">
        <v>112.6965665162984</v>
      </c>
      <c r="AB9">
        <v>154.1964141291545</v>
      </c>
      <c r="AC9">
        <v>139.4801247807367</v>
      </c>
      <c r="AD9">
        <v>112696.5665162985</v>
      </c>
      <c r="AE9">
        <v>154196.41412915449</v>
      </c>
      <c r="AF9">
        <v>5.0441593733354723E-6</v>
      </c>
      <c r="AG9">
        <v>4</v>
      </c>
      <c r="AH9">
        <v>139480.12478073669</v>
      </c>
    </row>
    <row r="10" spans="1:34" x14ac:dyDescent="0.25">
      <c r="A10">
        <v>8</v>
      </c>
      <c r="B10">
        <v>85</v>
      </c>
      <c r="C10" t="s">
        <v>34</v>
      </c>
      <c r="D10">
        <v>5.3067000000000002</v>
      </c>
      <c r="E10">
        <v>18.84</v>
      </c>
      <c r="F10">
        <v>15.96</v>
      </c>
      <c r="G10">
        <v>63.85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168.72</v>
      </c>
      <c r="Q10">
        <v>793.21</v>
      </c>
      <c r="R10">
        <v>126.86</v>
      </c>
      <c r="S10">
        <v>86.27</v>
      </c>
      <c r="T10">
        <v>9762.4699999999993</v>
      </c>
      <c r="U10">
        <v>0.68</v>
      </c>
      <c r="V10">
        <v>0.76</v>
      </c>
      <c r="W10">
        <v>0.24</v>
      </c>
      <c r="X10">
        <v>0.55000000000000004</v>
      </c>
      <c r="Y10">
        <v>2</v>
      </c>
      <c r="Z10">
        <v>10</v>
      </c>
      <c r="AA10">
        <v>110.755745151038</v>
      </c>
      <c r="AB10">
        <v>151.5408967142109</v>
      </c>
      <c r="AC10">
        <v>137.07804622083219</v>
      </c>
      <c r="AD10">
        <v>110755.74515103801</v>
      </c>
      <c r="AE10">
        <v>151540.89671421089</v>
      </c>
      <c r="AF10">
        <v>5.0794794008272328E-6</v>
      </c>
      <c r="AG10">
        <v>4</v>
      </c>
      <c r="AH10">
        <v>137078.04622083221</v>
      </c>
    </row>
    <row r="11" spans="1:34" x14ac:dyDescent="0.25">
      <c r="A11">
        <v>9</v>
      </c>
      <c r="B11">
        <v>85</v>
      </c>
      <c r="C11" t="s">
        <v>34</v>
      </c>
      <c r="D11">
        <v>5.3634000000000004</v>
      </c>
      <c r="E11">
        <v>18.64</v>
      </c>
      <c r="F11">
        <v>15.83</v>
      </c>
      <c r="G11">
        <v>73.069999999999993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34.729999999999997</v>
      </c>
      <c r="O11">
        <v>22572.13</v>
      </c>
      <c r="P11">
        <v>163.81</v>
      </c>
      <c r="Q11">
        <v>793.22</v>
      </c>
      <c r="R11">
        <v>122.06</v>
      </c>
      <c r="S11">
        <v>86.27</v>
      </c>
      <c r="T11">
        <v>7370.13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  <c r="AA11">
        <v>108.7141129535699</v>
      </c>
      <c r="AB11">
        <v>148.7474454711807</v>
      </c>
      <c r="AC11">
        <v>134.5511980438026</v>
      </c>
      <c r="AD11">
        <v>108714.1129535699</v>
      </c>
      <c r="AE11">
        <v>148747.44547118069</v>
      </c>
      <c r="AF11">
        <v>5.1337516381926212E-6</v>
      </c>
      <c r="AG11">
        <v>4</v>
      </c>
      <c r="AH11">
        <v>134551.19804380261</v>
      </c>
    </row>
    <row r="12" spans="1:34" x14ac:dyDescent="0.25">
      <c r="A12">
        <v>10</v>
      </c>
      <c r="B12">
        <v>85</v>
      </c>
      <c r="C12" t="s">
        <v>34</v>
      </c>
      <c r="D12">
        <v>5.3766999999999996</v>
      </c>
      <c r="E12">
        <v>18.600000000000001</v>
      </c>
      <c r="F12">
        <v>15.82</v>
      </c>
      <c r="G12">
        <v>79.099999999999994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9</v>
      </c>
      <c r="N12">
        <v>35.22</v>
      </c>
      <c r="O12">
        <v>22756.91</v>
      </c>
      <c r="P12">
        <v>157.59</v>
      </c>
      <c r="Q12">
        <v>793.3</v>
      </c>
      <c r="R12">
        <v>121.62</v>
      </c>
      <c r="S12">
        <v>86.27</v>
      </c>
      <c r="T12">
        <v>7153.94</v>
      </c>
      <c r="U12">
        <v>0.71</v>
      </c>
      <c r="V12">
        <v>0.77</v>
      </c>
      <c r="W12">
        <v>0.24</v>
      </c>
      <c r="X12">
        <v>0.41</v>
      </c>
      <c r="Y12">
        <v>2</v>
      </c>
      <c r="Z12">
        <v>10</v>
      </c>
      <c r="AA12">
        <v>106.9820515649354</v>
      </c>
      <c r="AB12">
        <v>146.37756266609671</v>
      </c>
      <c r="AC12">
        <v>132.40749352748369</v>
      </c>
      <c r="AD12">
        <v>106982.05156493541</v>
      </c>
      <c r="AE12">
        <v>146377.5626660967</v>
      </c>
      <c r="AF12">
        <v>5.1464821630067233E-6</v>
      </c>
      <c r="AG12">
        <v>4</v>
      </c>
      <c r="AH12">
        <v>132407.49352748369</v>
      </c>
    </row>
    <row r="13" spans="1:34" x14ac:dyDescent="0.25">
      <c r="A13">
        <v>11</v>
      </c>
      <c r="B13">
        <v>85</v>
      </c>
      <c r="C13" t="s">
        <v>34</v>
      </c>
      <c r="D13">
        <v>5.3891</v>
      </c>
      <c r="E13">
        <v>18.559999999999999</v>
      </c>
      <c r="F13">
        <v>15.81</v>
      </c>
      <c r="G13">
        <v>86.24</v>
      </c>
      <c r="H13">
        <v>1.1599999999999999</v>
      </c>
      <c r="I13">
        <v>11</v>
      </c>
      <c r="J13">
        <v>184.12</v>
      </c>
      <c r="K13">
        <v>51.39</v>
      </c>
      <c r="L13">
        <v>12</v>
      </c>
      <c r="M13">
        <v>3</v>
      </c>
      <c r="N13">
        <v>35.729999999999997</v>
      </c>
      <c r="O13">
        <v>22942.240000000002</v>
      </c>
      <c r="P13">
        <v>154.99</v>
      </c>
      <c r="Q13">
        <v>793.28</v>
      </c>
      <c r="R13">
        <v>121.21</v>
      </c>
      <c r="S13">
        <v>86.27</v>
      </c>
      <c r="T13">
        <v>6953.64</v>
      </c>
      <c r="U13">
        <v>0.71</v>
      </c>
      <c r="V13">
        <v>0.77</v>
      </c>
      <c r="W13">
        <v>0.25</v>
      </c>
      <c r="X13">
        <v>0.4</v>
      </c>
      <c r="Y13">
        <v>2</v>
      </c>
      <c r="Z13">
        <v>10</v>
      </c>
      <c r="AA13">
        <v>106.1817579517038</v>
      </c>
      <c r="AB13">
        <v>145.28256563801139</v>
      </c>
      <c r="AC13">
        <v>131.41700147892041</v>
      </c>
      <c r="AD13">
        <v>106181.7579517038</v>
      </c>
      <c r="AE13">
        <v>145282.56563801141</v>
      </c>
      <c r="AF13">
        <v>5.1583512237356627E-6</v>
      </c>
      <c r="AG13">
        <v>4</v>
      </c>
      <c r="AH13">
        <v>131417.0014789204</v>
      </c>
    </row>
    <row r="14" spans="1:34" x14ac:dyDescent="0.25">
      <c r="A14">
        <v>12</v>
      </c>
      <c r="B14">
        <v>85</v>
      </c>
      <c r="C14" t="s">
        <v>34</v>
      </c>
      <c r="D14">
        <v>5.3893000000000004</v>
      </c>
      <c r="E14">
        <v>18.559999999999999</v>
      </c>
      <c r="F14">
        <v>15.81</v>
      </c>
      <c r="G14">
        <v>86.24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155.9</v>
      </c>
      <c r="Q14">
        <v>793.33</v>
      </c>
      <c r="R14">
        <v>121.01</v>
      </c>
      <c r="S14">
        <v>86.27</v>
      </c>
      <c r="T14">
        <v>6855.32</v>
      </c>
      <c r="U14">
        <v>0.71</v>
      </c>
      <c r="V14">
        <v>0.77</v>
      </c>
      <c r="W14">
        <v>0.25</v>
      </c>
      <c r="X14">
        <v>0.4</v>
      </c>
      <c r="Y14">
        <v>2</v>
      </c>
      <c r="Z14">
        <v>10</v>
      </c>
      <c r="AA14">
        <v>106.4093703651707</v>
      </c>
      <c r="AB14">
        <v>145.59399498366761</v>
      </c>
      <c r="AC14">
        <v>131.69870844492121</v>
      </c>
      <c r="AD14">
        <v>106409.3703651707</v>
      </c>
      <c r="AE14">
        <v>145593.9949836676</v>
      </c>
      <c r="AF14">
        <v>5.1585426601990324E-6</v>
      </c>
      <c r="AG14">
        <v>4</v>
      </c>
      <c r="AH14">
        <v>131698.70844492121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4.7690000000000001</v>
      </c>
      <c r="E2">
        <v>20.97</v>
      </c>
      <c r="F2">
        <v>18.39</v>
      </c>
      <c r="G2">
        <v>16.23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66</v>
      </c>
      <c r="N2">
        <v>5.51</v>
      </c>
      <c r="O2">
        <v>6564.78</v>
      </c>
      <c r="P2">
        <v>92.73</v>
      </c>
      <c r="Q2">
        <v>793.41</v>
      </c>
      <c r="R2">
        <v>210.16</v>
      </c>
      <c r="S2">
        <v>86.27</v>
      </c>
      <c r="T2">
        <v>51142.65</v>
      </c>
      <c r="U2">
        <v>0.41</v>
      </c>
      <c r="V2">
        <v>0.66</v>
      </c>
      <c r="W2">
        <v>0.28999999999999998</v>
      </c>
      <c r="X2">
        <v>2.98</v>
      </c>
      <c r="Y2">
        <v>2</v>
      </c>
      <c r="Z2">
        <v>10</v>
      </c>
      <c r="AA2">
        <v>80.465098166844541</v>
      </c>
      <c r="AB2">
        <v>110.09589718142659</v>
      </c>
      <c r="AC2">
        <v>99.58849927502159</v>
      </c>
      <c r="AD2">
        <v>80465.098166844546</v>
      </c>
      <c r="AE2">
        <v>110095.8971814266</v>
      </c>
      <c r="AF2">
        <v>5.4629563812655204E-6</v>
      </c>
      <c r="AG2">
        <v>4</v>
      </c>
      <c r="AH2">
        <v>99588.49927502159</v>
      </c>
    </row>
    <row r="3" spans="1:34" x14ac:dyDescent="0.25">
      <c r="A3">
        <v>1</v>
      </c>
      <c r="B3">
        <v>20</v>
      </c>
      <c r="C3" t="s">
        <v>34</v>
      </c>
      <c r="D3">
        <v>5.2111999999999998</v>
      </c>
      <c r="E3">
        <v>19.190000000000001</v>
      </c>
      <c r="F3">
        <v>16.940000000000001</v>
      </c>
      <c r="G3">
        <v>24.79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78.709999999999994</v>
      </c>
      <c r="Q3">
        <v>793.53</v>
      </c>
      <c r="R3">
        <v>157.37</v>
      </c>
      <c r="S3">
        <v>86.27</v>
      </c>
      <c r="T3">
        <v>24885.05</v>
      </c>
      <c r="U3">
        <v>0.55000000000000004</v>
      </c>
      <c r="V3">
        <v>0.72</v>
      </c>
      <c r="W3">
        <v>0.34</v>
      </c>
      <c r="X3">
        <v>1.53</v>
      </c>
      <c r="Y3">
        <v>2</v>
      </c>
      <c r="Z3">
        <v>10</v>
      </c>
      <c r="AA3">
        <v>72.517395748185436</v>
      </c>
      <c r="AB3">
        <v>99.221500104338034</v>
      </c>
      <c r="AC3">
        <v>89.751939392654734</v>
      </c>
      <c r="AD3">
        <v>72517.39574818543</v>
      </c>
      <c r="AE3">
        <v>99221.500104338033</v>
      </c>
      <c r="AF3">
        <v>5.9695026827533811E-6</v>
      </c>
      <c r="AG3">
        <v>4</v>
      </c>
      <c r="AH3">
        <v>89751.939392654735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3.4586999999999999</v>
      </c>
      <c r="E2">
        <v>28.91</v>
      </c>
      <c r="F2">
        <v>22.02</v>
      </c>
      <c r="G2">
        <v>7.64</v>
      </c>
      <c r="H2">
        <v>0.13</v>
      </c>
      <c r="I2">
        <v>173</v>
      </c>
      <c r="J2">
        <v>133.21</v>
      </c>
      <c r="K2">
        <v>46.47</v>
      </c>
      <c r="L2">
        <v>1</v>
      </c>
      <c r="M2">
        <v>171</v>
      </c>
      <c r="N2">
        <v>20.75</v>
      </c>
      <c r="O2">
        <v>16663.419999999998</v>
      </c>
      <c r="P2">
        <v>236.56</v>
      </c>
      <c r="Q2">
        <v>793.48</v>
      </c>
      <c r="R2">
        <v>329.14</v>
      </c>
      <c r="S2">
        <v>86.27</v>
      </c>
      <c r="T2">
        <v>110112.27</v>
      </c>
      <c r="U2">
        <v>0.26</v>
      </c>
      <c r="V2">
        <v>0.55000000000000004</v>
      </c>
      <c r="W2">
        <v>0.5</v>
      </c>
      <c r="X2">
        <v>6.6</v>
      </c>
      <c r="Y2">
        <v>2</v>
      </c>
      <c r="Z2">
        <v>10</v>
      </c>
      <c r="AA2">
        <v>186.47073062667309</v>
      </c>
      <c r="AB2">
        <v>255.13748015133481</v>
      </c>
      <c r="AC2">
        <v>230.7875171334681</v>
      </c>
      <c r="AD2">
        <v>186470.73062667309</v>
      </c>
      <c r="AE2">
        <v>255137.48015133481</v>
      </c>
      <c r="AF2">
        <v>3.4418685974265289E-6</v>
      </c>
      <c r="AG2">
        <v>5</v>
      </c>
      <c r="AH2">
        <v>230787.51713346809</v>
      </c>
    </row>
    <row r="3" spans="1:34" x14ac:dyDescent="0.25">
      <c r="A3">
        <v>1</v>
      </c>
      <c r="B3">
        <v>65</v>
      </c>
      <c r="C3" t="s">
        <v>34</v>
      </c>
      <c r="D3">
        <v>4.5354000000000001</v>
      </c>
      <c r="E3">
        <v>22.05</v>
      </c>
      <c r="F3">
        <v>17.989999999999998</v>
      </c>
      <c r="G3">
        <v>15.64</v>
      </c>
      <c r="H3">
        <v>0.26</v>
      </c>
      <c r="I3">
        <v>69</v>
      </c>
      <c r="J3">
        <v>134.55000000000001</v>
      </c>
      <c r="K3">
        <v>46.47</v>
      </c>
      <c r="L3">
        <v>2</v>
      </c>
      <c r="M3">
        <v>67</v>
      </c>
      <c r="N3">
        <v>21.09</v>
      </c>
      <c r="O3">
        <v>16828.84</v>
      </c>
      <c r="P3">
        <v>187.96</v>
      </c>
      <c r="Q3">
        <v>793.54</v>
      </c>
      <c r="R3">
        <v>195.41</v>
      </c>
      <c r="S3">
        <v>86.27</v>
      </c>
      <c r="T3">
        <v>43762.6</v>
      </c>
      <c r="U3">
        <v>0.44</v>
      </c>
      <c r="V3">
        <v>0.68</v>
      </c>
      <c r="W3">
        <v>0.3</v>
      </c>
      <c r="X3">
        <v>2.58</v>
      </c>
      <c r="Y3">
        <v>2</v>
      </c>
      <c r="Z3">
        <v>10</v>
      </c>
      <c r="AA3">
        <v>125.29534311028929</v>
      </c>
      <c r="AB3">
        <v>171.43461608383981</v>
      </c>
      <c r="AC3">
        <v>155.07313693484059</v>
      </c>
      <c r="AD3">
        <v>125295.34311028929</v>
      </c>
      <c r="AE3">
        <v>171434.61608383979</v>
      </c>
      <c r="AF3">
        <v>4.5133289492492212E-6</v>
      </c>
      <c r="AG3">
        <v>4</v>
      </c>
      <c r="AH3">
        <v>155073.13693484059</v>
      </c>
    </row>
    <row r="4" spans="1:34" x14ac:dyDescent="0.25">
      <c r="A4">
        <v>2</v>
      </c>
      <c r="B4">
        <v>65</v>
      </c>
      <c r="C4" t="s">
        <v>34</v>
      </c>
      <c r="D4">
        <v>4.9215</v>
      </c>
      <c r="E4">
        <v>20.32</v>
      </c>
      <c r="F4">
        <v>16.97</v>
      </c>
      <c r="G4">
        <v>23.68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41</v>
      </c>
      <c r="N4">
        <v>21.43</v>
      </c>
      <c r="O4">
        <v>16994.64</v>
      </c>
      <c r="P4">
        <v>171.92</v>
      </c>
      <c r="Q4">
        <v>793.37</v>
      </c>
      <c r="R4">
        <v>159.94</v>
      </c>
      <c r="S4">
        <v>86.27</v>
      </c>
      <c r="T4">
        <v>26158.95</v>
      </c>
      <c r="U4">
        <v>0.54</v>
      </c>
      <c r="V4">
        <v>0.72</v>
      </c>
      <c r="W4">
        <v>0.28999999999999998</v>
      </c>
      <c r="X4">
        <v>1.56</v>
      </c>
      <c r="Y4">
        <v>2</v>
      </c>
      <c r="Z4">
        <v>10</v>
      </c>
      <c r="AA4">
        <v>113.6241255479642</v>
      </c>
      <c r="AB4">
        <v>155.4655413172955</v>
      </c>
      <c r="AC4">
        <v>140.62812825127301</v>
      </c>
      <c r="AD4">
        <v>113624.1255479642</v>
      </c>
      <c r="AE4">
        <v>155465.54131729549</v>
      </c>
      <c r="AF4">
        <v>4.8975500338955864E-6</v>
      </c>
      <c r="AG4">
        <v>4</v>
      </c>
      <c r="AH4">
        <v>140628.12825127301</v>
      </c>
    </row>
    <row r="5" spans="1:34" x14ac:dyDescent="0.25">
      <c r="A5">
        <v>3</v>
      </c>
      <c r="B5">
        <v>65</v>
      </c>
      <c r="C5" t="s">
        <v>34</v>
      </c>
      <c r="D5">
        <v>5.1033999999999997</v>
      </c>
      <c r="E5">
        <v>19.59</v>
      </c>
      <c r="F5">
        <v>16.57</v>
      </c>
      <c r="G5">
        <v>32.07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17160.919999999998</v>
      </c>
      <c r="P5">
        <v>162.74</v>
      </c>
      <c r="Q5">
        <v>793.28</v>
      </c>
      <c r="R5">
        <v>146.88999999999999</v>
      </c>
      <c r="S5">
        <v>86.27</v>
      </c>
      <c r="T5">
        <v>19695.330000000002</v>
      </c>
      <c r="U5">
        <v>0.59</v>
      </c>
      <c r="V5">
        <v>0.73</v>
      </c>
      <c r="W5">
        <v>0.27</v>
      </c>
      <c r="X5">
        <v>1.1599999999999999</v>
      </c>
      <c r="Y5">
        <v>2</v>
      </c>
      <c r="Z5">
        <v>10</v>
      </c>
      <c r="AA5">
        <v>108.3904808791123</v>
      </c>
      <c r="AB5">
        <v>148.30463778926861</v>
      </c>
      <c r="AC5">
        <v>134.15065130556761</v>
      </c>
      <c r="AD5">
        <v>108390.48087911239</v>
      </c>
      <c r="AE5">
        <v>148304.6377892686</v>
      </c>
      <c r="AF5">
        <v>5.0785648365300689E-6</v>
      </c>
      <c r="AG5">
        <v>4</v>
      </c>
      <c r="AH5">
        <v>134150.65130556759</v>
      </c>
    </row>
    <row r="6" spans="1:34" x14ac:dyDescent="0.25">
      <c r="A6">
        <v>4</v>
      </c>
      <c r="B6">
        <v>65</v>
      </c>
      <c r="C6" t="s">
        <v>34</v>
      </c>
      <c r="D6">
        <v>5.1897000000000002</v>
      </c>
      <c r="E6">
        <v>19.27</v>
      </c>
      <c r="F6">
        <v>16.440000000000001</v>
      </c>
      <c r="G6">
        <v>41.09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17327.689999999999</v>
      </c>
      <c r="P6">
        <v>155.72</v>
      </c>
      <c r="Q6">
        <v>793.28</v>
      </c>
      <c r="R6">
        <v>143.19</v>
      </c>
      <c r="S6">
        <v>86.27</v>
      </c>
      <c r="T6">
        <v>17882.259999999998</v>
      </c>
      <c r="U6">
        <v>0.6</v>
      </c>
      <c r="V6">
        <v>0.74</v>
      </c>
      <c r="W6">
        <v>0.24</v>
      </c>
      <c r="X6">
        <v>1.02</v>
      </c>
      <c r="Y6">
        <v>2</v>
      </c>
      <c r="Z6">
        <v>10</v>
      </c>
      <c r="AA6">
        <v>105.3997350657411</v>
      </c>
      <c r="AB6">
        <v>144.2125674250228</v>
      </c>
      <c r="AC6">
        <v>130.44912239362731</v>
      </c>
      <c r="AD6">
        <v>105399.7350657411</v>
      </c>
      <c r="AE6">
        <v>144212.5674250228</v>
      </c>
      <c r="AF6">
        <v>5.1644448665870014E-6</v>
      </c>
      <c r="AG6">
        <v>4</v>
      </c>
      <c r="AH6">
        <v>130449.1223936273</v>
      </c>
    </row>
    <row r="7" spans="1:34" x14ac:dyDescent="0.25">
      <c r="A7">
        <v>5</v>
      </c>
      <c r="B7">
        <v>65</v>
      </c>
      <c r="C7" t="s">
        <v>34</v>
      </c>
      <c r="D7">
        <v>5.3484999999999996</v>
      </c>
      <c r="E7">
        <v>18.7</v>
      </c>
      <c r="F7">
        <v>16</v>
      </c>
      <c r="G7">
        <v>50.52</v>
      </c>
      <c r="H7">
        <v>0.76</v>
      </c>
      <c r="I7">
        <v>19</v>
      </c>
      <c r="J7">
        <v>139.94999999999999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146.06</v>
      </c>
      <c r="Q7">
        <v>793.33</v>
      </c>
      <c r="R7">
        <v>127.33</v>
      </c>
      <c r="S7">
        <v>86.27</v>
      </c>
      <c r="T7">
        <v>9972.61</v>
      </c>
      <c r="U7">
        <v>0.68</v>
      </c>
      <c r="V7">
        <v>0.76</v>
      </c>
      <c r="W7">
        <v>0.25</v>
      </c>
      <c r="X7">
        <v>0.59</v>
      </c>
      <c r="Y7">
        <v>2</v>
      </c>
      <c r="Z7">
        <v>10</v>
      </c>
      <c r="AA7">
        <v>100.77351478712301</v>
      </c>
      <c r="AB7">
        <v>137.8827687453863</v>
      </c>
      <c r="AC7">
        <v>124.723430816045</v>
      </c>
      <c r="AD7">
        <v>100773.514787123</v>
      </c>
      <c r="AE7">
        <v>137882.7687453863</v>
      </c>
      <c r="AF7">
        <v>5.3224720829605892E-6</v>
      </c>
      <c r="AG7">
        <v>4</v>
      </c>
      <c r="AH7">
        <v>124723.430816045</v>
      </c>
    </row>
    <row r="8" spans="1:34" x14ac:dyDescent="0.25">
      <c r="A8">
        <v>6</v>
      </c>
      <c r="B8">
        <v>65</v>
      </c>
      <c r="C8" t="s">
        <v>34</v>
      </c>
      <c r="D8">
        <v>5.3806000000000003</v>
      </c>
      <c r="E8">
        <v>18.59</v>
      </c>
      <c r="F8">
        <v>15.97</v>
      </c>
      <c r="G8">
        <v>59.89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138.5</v>
      </c>
      <c r="Q8">
        <v>793.21</v>
      </c>
      <c r="R8">
        <v>126.65</v>
      </c>
      <c r="S8">
        <v>86.27</v>
      </c>
      <c r="T8">
        <v>9652.33</v>
      </c>
      <c r="U8">
        <v>0.68</v>
      </c>
      <c r="V8">
        <v>0.76</v>
      </c>
      <c r="W8">
        <v>0.25</v>
      </c>
      <c r="X8">
        <v>0.56000000000000005</v>
      </c>
      <c r="Y8">
        <v>2</v>
      </c>
      <c r="Z8">
        <v>10</v>
      </c>
      <c r="AA8">
        <v>98.513185043731966</v>
      </c>
      <c r="AB8">
        <v>134.7900858717698</v>
      </c>
      <c r="AC8">
        <v>121.9259092552778</v>
      </c>
      <c r="AD8">
        <v>98513.185043731966</v>
      </c>
      <c r="AE8">
        <v>134790.08587176981</v>
      </c>
      <c r="AF8">
        <v>5.3544158716607937E-6</v>
      </c>
      <c r="AG8">
        <v>4</v>
      </c>
      <c r="AH8">
        <v>121925.9092552778</v>
      </c>
    </row>
    <row r="9" spans="1:34" x14ac:dyDescent="0.25">
      <c r="A9">
        <v>7</v>
      </c>
      <c r="B9">
        <v>65</v>
      </c>
      <c r="C9" t="s">
        <v>34</v>
      </c>
      <c r="D9">
        <v>5.4164000000000003</v>
      </c>
      <c r="E9">
        <v>18.46</v>
      </c>
      <c r="F9">
        <v>15.9</v>
      </c>
      <c r="G9">
        <v>68.150000000000006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2</v>
      </c>
      <c r="N9">
        <v>23.21</v>
      </c>
      <c r="O9">
        <v>17831.04</v>
      </c>
      <c r="P9">
        <v>133.87</v>
      </c>
      <c r="Q9">
        <v>793.32</v>
      </c>
      <c r="R9">
        <v>123.97</v>
      </c>
      <c r="S9">
        <v>86.27</v>
      </c>
      <c r="T9">
        <v>8321.7800000000007</v>
      </c>
      <c r="U9">
        <v>0.7</v>
      </c>
      <c r="V9">
        <v>0.77</v>
      </c>
      <c r="W9">
        <v>0.26</v>
      </c>
      <c r="X9">
        <v>0.49</v>
      </c>
      <c r="Y9">
        <v>2</v>
      </c>
      <c r="Z9">
        <v>10</v>
      </c>
      <c r="AA9">
        <v>96.94213818035189</v>
      </c>
      <c r="AB9">
        <v>132.6405102435983</v>
      </c>
      <c r="AC9">
        <v>119.98148610811</v>
      </c>
      <c r="AD9">
        <v>96942.138180351889</v>
      </c>
      <c r="AE9">
        <v>132640.51024359831</v>
      </c>
      <c r="AF9">
        <v>5.3900416546971562E-6</v>
      </c>
      <c r="AG9">
        <v>4</v>
      </c>
      <c r="AH9">
        <v>119981.48610811</v>
      </c>
    </row>
    <row r="10" spans="1:34" x14ac:dyDescent="0.25">
      <c r="A10">
        <v>8</v>
      </c>
      <c r="B10">
        <v>65</v>
      </c>
      <c r="C10" t="s">
        <v>34</v>
      </c>
      <c r="D10">
        <v>5.4145000000000003</v>
      </c>
      <c r="E10">
        <v>18.47</v>
      </c>
      <c r="F10">
        <v>15.91</v>
      </c>
      <c r="G10">
        <v>68.17</v>
      </c>
      <c r="H10">
        <v>1.1100000000000001</v>
      </c>
      <c r="I10">
        <v>14</v>
      </c>
      <c r="J10">
        <v>144.05000000000001</v>
      </c>
      <c r="K10">
        <v>46.47</v>
      </c>
      <c r="L10">
        <v>9</v>
      </c>
      <c r="M10">
        <v>0</v>
      </c>
      <c r="N10">
        <v>23.58</v>
      </c>
      <c r="O10">
        <v>17999.830000000002</v>
      </c>
      <c r="P10">
        <v>134.61000000000001</v>
      </c>
      <c r="Q10">
        <v>793.4</v>
      </c>
      <c r="R10">
        <v>124.05</v>
      </c>
      <c r="S10">
        <v>86.27</v>
      </c>
      <c r="T10">
        <v>8362.2199999999993</v>
      </c>
      <c r="U10">
        <v>0.7</v>
      </c>
      <c r="V10">
        <v>0.77</v>
      </c>
      <c r="W10">
        <v>0.26</v>
      </c>
      <c r="X10">
        <v>0.5</v>
      </c>
      <c r="Y10">
        <v>2</v>
      </c>
      <c r="Z10">
        <v>10</v>
      </c>
      <c r="AA10">
        <v>97.155490860239837</v>
      </c>
      <c r="AB10">
        <v>132.9324287926768</v>
      </c>
      <c r="AC10">
        <v>120.2455443605747</v>
      </c>
      <c r="AD10">
        <v>97155.490860239835</v>
      </c>
      <c r="AE10">
        <v>132932.4287926768</v>
      </c>
      <c r="AF10">
        <v>5.388150900848858E-6</v>
      </c>
      <c r="AG10">
        <v>4</v>
      </c>
      <c r="AH10">
        <v>120245.5443605747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3.1924000000000001</v>
      </c>
      <c r="E2">
        <v>31.32</v>
      </c>
      <c r="F2">
        <v>23.03</v>
      </c>
      <c r="G2">
        <v>7.01</v>
      </c>
      <c r="H2">
        <v>0.12</v>
      </c>
      <c r="I2">
        <v>197</v>
      </c>
      <c r="J2">
        <v>150.44</v>
      </c>
      <c r="K2">
        <v>49.1</v>
      </c>
      <c r="L2">
        <v>1</v>
      </c>
      <c r="M2">
        <v>195</v>
      </c>
      <c r="N2">
        <v>25.34</v>
      </c>
      <c r="O2">
        <v>18787.759999999998</v>
      </c>
      <c r="P2">
        <v>268.8</v>
      </c>
      <c r="Q2">
        <v>793.9</v>
      </c>
      <c r="R2">
        <v>363.02</v>
      </c>
      <c r="S2">
        <v>86.27</v>
      </c>
      <c r="T2">
        <v>126931</v>
      </c>
      <c r="U2">
        <v>0.24</v>
      </c>
      <c r="V2">
        <v>0.53</v>
      </c>
      <c r="W2">
        <v>0.53</v>
      </c>
      <c r="X2">
        <v>7.61</v>
      </c>
      <c r="Y2">
        <v>2</v>
      </c>
      <c r="Z2">
        <v>10</v>
      </c>
      <c r="AA2">
        <v>227.88250109109899</v>
      </c>
      <c r="AB2">
        <v>311.79889145910653</v>
      </c>
      <c r="AC2">
        <v>282.04124287083442</v>
      </c>
      <c r="AD2">
        <v>227882.50109109899</v>
      </c>
      <c r="AE2">
        <v>311798.89145910653</v>
      </c>
      <c r="AF2">
        <v>3.1126943037911411E-6</v>
      </c>
      <c r="AG2">
        <v>6</v>
      </c>
      <c r="AH2">
        <v>282041.24287083442</v>
      </c>
    </row>
    <row r="3" spans="1:34" x14ac:dyDescent="0.25">
      <c r="A3">
        <v>1</v>
      </c>
      <c r="B3">
        <v>75</v>
      </c>
      <c r="C3" t="s">
        <v>34</v>
      </c>
      <c r="D3">
        <v>4.4842000000000004</v>
      </c>
      <c r="E3">
        <v>22.3</v>
      </c>
      <c r="F3">
        <v>17.760000000000002</v>
      </c>
      <c r="G3">
        <v>14.4</v>
      </c>
      <c r="H3">
        <v>0.23</v>
      </c>
      <c r="I3">
        <v>74</v>
      </c>
      <c r="J3">
        <v>151.83000000000001</v>
      </c>
      <c r="K3">
        <v>49.1</v>
      </c>
      <c r="L3">
        <v>2</v>
      </c>
      <c r="M3">
        <v>72</v>
      </c>
      <c r="N3">
        <v>25.73</v>
      </c>
      <c r="O3">
        <v>18959.54</v>
      </c>
      <c r="P3">
        <v>202.41</v>
      </c>
      <c r="Q3">
        <v>793.42</v>
      </c>
      <c r="R3">
        <v>186.08</v>
      </c>
      <c r="S3">
        <v>86.27</v>
      </c>
      <c r="T3">
        <v>39076.49</v>
      </c>
      <c r="U3">
        <v>0.46</v>
      </c>
      <c r="V3">
        <v>0.69</v>
      </c>
      <c r="W3">
        <v>0.32</v>
      </c>
      <c r="X3">
        <v>2.35</v>
      </c>
      <c r="Y3">
        <v>2</v>
      </c>
      <c r="Z3">
        <v>10</v>
      </c>
      <c r="AA3">
        <v>132.57027931643989</v>
      </c>
      <c r="AB3">
        <v>181.38850474862409</v>
      </c>
      <c r="AC3">
        <v>164.07704043583161</v>
      </c>
      <c r="AD3">
        <v>132570.2793164399</v>
      </c>
      <c r="AE3">
        <v>181388.50474862411</v>
      </c>
      <c r="AF3">
        <v>4.3722415101679728E-6</v>
      </c>
      <c r="AG3">
        <v>4</v>
      </c>
      <c r="AH3">
        <v>164077.04043583159</v>
      </c>
    </row>
    <row r="4" spans="1:34" x14ac:dyDescent="0.25">
      <c r="A4">
        <v>2</v>
      </c>
      <c r="B4">
        <v>75</v>
      </c>
      <c r="C4" t="s">
        <v>34</v>
      </c>
      <c r="D4">
        <v>4.8023999999999996</v>
      </c>
      <c r="E4">
        <v>20.82</v>
      </c>
      <c r="F4">
        <v>17.11</v>
      </c>
      <c r="G4">
        <v>21.84</v>
      </c>
      <c r="H4">
        <v>0.35</v>
      </c>
      <c r="I4">
        <v>47</v>
      </c>
      <c r="J4">
        <v>153.22999999999999</v>
      </c>
      <c r="K4">
        <v>49.1</v>
      </c>
      <c r="L4">
        <v>3</v>
      </c>
      <c r="M4">
        <v>45</v>
      </c>
      <c r="N4">
        <v>26.13</v>
      </c>
      <c r="O4">
        <v>19131.849999999999</v>
      </c>
      <c r="P4">
        <v>190.84</v>
      </c>
      <c r="Q4">
        <v>793.39</v>
      </c>
      <c r="R4">
        <v>164.67</v>
      </c>
      <c r="S4">
        <v>86.27</v>
      </c>
      <c r="T4">
        <v>28506.01</v>
      </c>
      <c r="U4">
        <v>0.52</v>
      </c>
      <c r="V4">
        <v>0.71</v>
      </c>
      <c r="W4">
        <v>0.3</v>
      </c>
      <c r="X4">
        <v>1.7</v>
      </c>
      <c r="Y4">
        <v>2</v>
      </c>
      <c r="Z4">
        <v>10</v>
      </c>
      <c r="AA4">
        <v>122.936406456949</v>
      </c>
      <c r="AB4">
        <v>168.2070148858009</v>
      </c>
      <c r="AC4">
        <v>152.15357346517479</v>
      </c>
      <c r="AD4">
        <v>122936.406456949</v>
      </c>
      <c r="AE4">
        <v>168207.01488580089</v>
      </c>
      <c r="AF4">
        <v>4.6824969065676527E-6</v>
      </c>
      <c r="AG4">
        <v>4</v>
      </c>
      <c r="AH4">
        <v>152153.57346517479</v>
      </c>
    </row>
    <row r="5" spans="1:34" x14ac:dyDescent="0.25">
      <c r="A5">
        <v>3</v>
      </c>
      <c r="B5">
        <v>75</v>
      </c>
      <c r="C5" t="s">
        <v>34</v>
      </c>
      <c r="D5">
        <v>4.9661</v>
      </c>
      <c r="E5">
        <v>20.14</v>
      </c>
      <c r="F5">
        <v>16.82</v>
      </c>
      <c r="G5">
        <v>29.68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32</v>
      </c>
      <c r="N5">
        <v>26.53</v>
      </c>
      <c r="O5">
        <v>19304.72</v>
      </c>
      <c r="P5">
        <v>183.14</v>
      </c>
      <c r="Q5">
        <v>793.27</v>
      </c>
      <c r="R5">
        <v>155.80000000000001</v>
      </c>
      <c r="S5">
        <v>86.27</v>
      </c>
      <c r="T5">
        <v>24135.13</v>
      </c>
      <c r="U5">
        <v>0.55000000000000004</v>
      </c>
      <c r="V5">
        <v>0.72</v>
      </c>
      <c r="W5">
        <v>0.27</v>
      </c>
      <c r="X5">
        <v>1.41</v>
      </c>
      <c r="Y5">
        <v>2</v>
      </c>
      <c r="Z5">
        <v>10</v>
      </c>
      <c r="AA5">
        <v>118.0337418590791</v>
      </c>
      <c r="AB5">
        <v>161.49897289270169</v>
      </c>
      <c r="AC5">
        <v>146.0857375850988</v>
      </c>
      <c r="AD5">
        <v>118033.74185907911</v>
      </c>
      <c r="AE5">
        <v>161498.97289270171</v>
      </c>
      <c r="AF5">
        <v>4.8421097550611402E-6</v>
      </c>
      <c r="AG5">
        <v>4</v>
      </c>
      <c r="AH5">
        <v>146085.7375850988</v>
      </c>
    </row>
    <row r="6" spans="1:34" x14ac:dyDescent="0.25">
      <c r="A6">
        <v>4</v>
      </c>
      <c r="B6">
        <v>75</v>
      </c>
      <c r="C6" t="s">
        <v>34</v>
      </c>
      <c r="D6">
        <v>5.1605999999999996</v>
      </c>
      <c r="E6">
        <v>19.38</v>
      </c>
      <c r="F6">
        <v>16.309999999999999</v>
      </c>
      <c r="G6">
        <v>37.630000000000003</v>
      </c>
      <c r="H6">
        <v>0.56999999999999995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19478.150000000001</v>
      </c>
      <c r="P6">
        <v>172.95</v>
      </c>
      <c r="Q6">
        <v>793.22</v>
      </c>
      <c r="R6">
        <v>137.94</v>
      </c>
      <c r="S6">
        <v>86.27</v>
      </c>
      <c r="T6">
        <v>15243.75</v>
      </c>
      <c r="U6">
        <v>0.63</v>
      </c>
      <c r="V6">
        <v>0.75</v>
      </c>
      <c r="W6">
        <v>0.26</v>
      </c>
      <c r="X6">
        <v>0.9</v>
      </c>
      <c r="Y6">
        <v>2</v>
      </c>
      <c r="Z6">
        <v>10</v>
      </c>
      <c r="AA6">
        <v>112.1541302044289</v>
      </c>
      <c r="AB6">
        <v>153.45422883665381</v>
      </c>
      <c r="AC6">
        <v>138.80877261088841</v>
      </c>
      <c r="AD6">
        <v>112154.1302044289</v>
      </c>
      <c r="AE6">
        <v>153454.22883665381</v>
      </c>
      <c r="AF6">
        <v>5.0317536098686132E-6</v>
      </c>
      <c r="AG6">
        <v>4</v>
      </c>
      <c r="AH6">
        <v>138808.77261088841</v>
      </c>
    </row>
    <row r="7" spans="1:34" x14ac:dyDescent="0.25">
      <c r="A7">
        <v>5</v>
      </c>
      <c r="B7">
        <v>75</v>
      </c>
      <c r="C7" t="s">
        <v>34</v>
      </c>
      <c r="D7">
        <v>5.2432999999999996</v>
      </c>
      <c r="E7">
        <v>19.07</v>
      </c>
      <c r="F7">
        <v>16.149999999999999</v>
      </c>
      <c r="G7">
        <v>46.15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19</v>
      </c>
      <c r="N7">
        <v>27.35</v>
      </c>
      <c r="O7">
        <v>19652.13</v>
      </c>
      <c r="P7">
        <v>166.14</v>
      </c>
      <c r="Q7">
        <v>793.22</v>
      </c>
      <c r="R7">
        <v>132.93</v>
      </c>
      <c r="S7">
        <v>86.27</v>
      </c>
      <c r="T7">
        <v>12765.17</v>
      </c>
      <c r="U7">
        <v>0.65</v>
      </c>
      <c r="V7">
        <v>0.75</v>
      </c>
      <c r="W7">
        <v>0.25</v>
      </c>
      <c r="X7">
        <v>0.74</v>
      </c>
      <c r="Y7">
        <v>2</v>
      </c>
      <c r="Z7">
        <v>10</v>
      </c>
      <c r="AA7">
        <v>109.20588490344851</v>
      </c>
      <c r="AB7">
        <v>149.42030954845151</v>
      </c>
      <c r="AC7">
        <v>135.15984491790951</v>
      </c>
      <c r="AD7">
        <v>109205.8849034485</v>
      </c>
      <c r="AE7">
        <v>149420.30954845151</v>
      </c>
      <c r="AF7">
        <v>5.1123888118870092E-6</v>
      </c>
      <c r="AG7">
        <v>4</v>
      </c>
      <c r="AH7">
        <v>135159.8449179095</v>
      </c>
    </row>
    <row r="8" spans="1:34" x14ac:dyDescent="0.25">
      <c r="A8">
        <v>6</v>
      </c>
      <c r="B8">
        <v>75</v>
      </c>
      <c r="C8" t="s">
        <v>34</v>
      </c>
      <c r="D8">
        <v>5.2690000000000001</v>
      </c>
      <c r="E8">
        <v>18.98</v>
      </c>
      <c r="F8">
        <v>16.149999999999999</v>
      </c>
      <c r="G8">
        <v>53.84</v>
      </c>
      <c r="H8">
        <v>0.78</v>
      </c>
      <c r="I8">
        <v>18</v>
      </c>
      <c r="J8">
        <v>158.86000000000001</v>
      </c>
      <c r="K8">
        <v>49.1</v>
      </c>
      <c r="L8">
        <v>7</v>
      </c>
      <c r="M8">
        <v>16</v>
      </c>
      <c r="N8">
        <v>27.77</v>
      </c>
      <c r="O8">
        <v>19826.68</v>
      </c>
      <c r="P8">
        <v>162.01</v>
      </c>
      <c r="Q8">
        <v>793.23</v>
      </c>
      <c r="R8">
        <v>133.02000000000001</v>
      </c>
      <c r="S8">
        <v>86.27</v>
      </c>
      <c r="T8">
        <v>12824.98</v>
      </c>
      <c r="U8">
        <v>0.65</v>
      </c>
      <c r="V8">
        <v>0.75</v>
      </c>
      <c r="W8">
        <v>0.25</v>
      </c>
      <c r="X8">
        <v>0.74</v>
      </c>
      <c r="Y8">
        <v>2</v>
      </c>
      <c r="Z8">
        <v>10</v>
      </c>
      <c r="AA8">
        <v>107.8428399959125</v>
      </c>
      <c r="AB8">
        <v>147.5553313726644</v>
      </c>
      <c r="AC8">
        <v>133.4728576417057</v>
      </c>
      <c r="AD8">
        <v>107842.83999591249</v>
      </c>
      <c r="AE8">
        <v>147555.3313726644</v>
      </c>
      <c r="AF8">
        <v>5.1374471515710812E-6</v>
      </c>
      <c r="AG8">
        <v>4</v>
      </c>
      <c r="AH8">
        <v>133472.85764170569</v>
      </c>
    </row>
    <row r="9" spans="1:34" x14ac:dyDescent="0.25">
      <c r="A9">
        <v>7</v>
      </c>
      <c r="B9">
        <v>75</v>
      </c>
      <c r="C9" t="s">
        <v>34</v>
      </c>
      <c r="D9">
        <v>5.3811999999999998</v>
      </c>
      <c r="E9">
        <v>18.579999999999998</v>
      </c>
      <c r="F9">
        <v>15.85</v>
      </c>
      <c r="G9">
        <v>63.39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153.13999999999999</v>
      </c>
      <c r="Q9">
        <v>793.25</v>
      </c>
      <c r="R9">
        <v>122.42</v>
      </c>
      <c r="S9">
        <v>86.27</v>
      </c>
      <c r="T9">
        <v>7537.7</v>
      </c>
      <c r="U9">
        <v>0.7</v>
      </c>
      <c r="V9">
        <v>0.77</v>
      </c>
      <c r="W9">
        <v>0.25</v>
      </c>
      <c r="X9">
        <v>0.44</v>
      </c>
      <c r="Y9">
        <v>2</v>
      </c>
      <c r="Z9">
        <v>10</v>
      </c>
      <c r="AA9">
        <v>104.0400504318397</v>
      </c>
      <c r="AB9">
        <v>142.35218692386741</v>
      </c>
      <c r="AC9">
        <v>128.76629399644111</v>
      </c>
      <c r="AD9">
        <v>104040.0504318397</v>
      </c>
      <c r="AE9">
        <v>142352.18692386741</v>
      </c>
      <c r="AF9">
        <v>5.2468458174291712E-6</v>
      </c>
      <c r="AG9">
        <v>4</v>
      </c>
      <c r="AH9">
        <v>128766.29399644111</v>
      </c>
    </row>
    <row r="10" spans="1:34" x14ac:dyDescent="0.25">
      <c r="A10">
        <v>8</v>
      </c>
      <c r="B10">
        <v>75</v>
      </c>
      <c r="C10" t="s">
        <v>34</v>
      </c>
      <c r="D10">
        <v>5.4010999999999996</v>
      </c>
      <c r="E10">
        <v>18.510000000000002</v>
      </c>
      <c r="F10">
        <v>15.84</v>
      </c>
      <c r="G10">
        <v>73.11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147.80000000000001</v>
      </c>
      <c r="Q10">
        <v>793.22</v>
      </c>
      <c r="R10">
        <v>122.37</v>
      </c>
      <c r="S10">
        <v>86.27</v>
      </c>
      <c r="T10">
        <v>7526.86</v>
      </c>
      <c r="U10">
        <v>0.7</v>
      </c>
      <c r="V10">
        <v>0.77</v>
      </c>
      <c r="W10">
        <v>0.24</v>
      </c>
      <c r="X10">
        <v>0.43</v>
      </c>
      <c r="Y10">
        <v>2</v>
      </c>
      <c r="Z10">
        <v>10</v>
      </c>
      <c r="AA10">
        <v>102.4792529559363</v>
      </c>
      <c r="AB10">
        <v>140.21663495981261</v>
      </c>
      <c r="AC10">
        <v>126.8345561145689</v>
      </c>
      <c r="AD10">
        <v>102479.2529559363</v>
      </c>
      <c r="AE10">
        <v>140216.6349598126</v>
      </c>
      <c r="AF10">
        <v>5.2662489676125581E-6</v>
      </c>
      <c r="AG10">
        <v>4</v>
      </c>
      <c r="AH10">
        <v>126834.5561145689</v>
      </c>
    </row>
    <row r="11" spans="1:34" x14ac:dyDescent="0.25">
      <c r="A11">
        <v>9</v>
      </c>
      <c r="B11">
        <v>75</v>
      </c>
      <c r="C11" t="s">
        <v>34</v>
      </c>
      <c r="D11">
        <v>5.4173</v>
      </c>
      <c r="E11">
        <v>18.46</v>
      </c>
      <c r="F11">
        <v>15.82</v>
      </c>
      <c r="G11">
        <v>79.08</v>
      </c>
      <c r="H11">
        <v>1.0900000000000001</v>
      </c>
      <c r="I11">
        <v>12</v>
      </c>
      <c r="J11">
        <v>163.13</v>
      </c>
      <c r="K11">
        <v>49.1</v>
      </c>
      <c r="L11">
        <v>10</v>
      </c>
      <c r="M11">
        <v>3</v>
      </c>
      <c r="N11">
        <v>29.04</v>
      </c>
      <c r="O11">
        <v>20353.939999999999</v>
      </c>
      <c r="P11">
        <v>143.96</v>
      </c>
      <c r="Q11">
        <v>793.23</v>
      </c>
      <c r="R11">
        <v>121.24</v>
      </c>
      <c r="S11">
        <v>86.27</v>
      </c>
      <c r="T11">
        <v>6964.48</v>
      </c>
      <c r="U11">
        <v>0.71</v>
      </c>
      <c r="V11">
        <v>0.77</v>
      </c>
      <c r="W11">
        <v>0.25</v>
      </c>
      <c r="X11">
        <v>0.41</v>
      </c>
      <c r="Y11">
        <v>2</v>
      </c>
      <c r="Z11">
        <v>10</v>
      </c>
      <c r="AA11">
        <v>101.3318943655094</v>
      </c>
      <c r="AB11">
        <v>138.64676831850261</v>
      </c>
      <c r="AC11">
        <v>125.41451534218351</v>
      </c>
      <c r="AD11">
        <v>101331.8943655094</v>
      </c>
      <c r="AE11">
        <v>138646.76831850261</v>
      </c>
      <c r="AF11">
        <v>5.2820444969075764E-6</v>
      </c>
      <c r="AG11">
        <v>4</v>
      </c>
      <c r="AH11">
        <v>125414.5153421835</v>
      </c>
    </row>
    <row r="12" spans="1:34" x14ac:dyDescent="0.25">
      <c r="A12">
        <v>10</v>
      </c>
      <c r="B12">
        <v>75</v>
      </c>
      <c r="C12" t="s">
        <v>34</v>
      </c>
      <c r="D12">
        <v>5.4169</v>
      </c>
      <c r="E12">
        <v>18.46</v>
      </c>
      <c r="F12">
        <v>15.82</v>
      </c>
      <c r="G12">
        <v>79.09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144.77000000000001</v>
      </c>
      <c r="Q12">
        <v>793.23</v>
      </c>
      <c r="R12">
        <v>121.18</v>
      </c>
      <c r="S12">
        <v>86.27</v>
      </c>
      <c r="T12">
        <v>6936.46</v>
      </c>
      <c r="U12">
        <v>0.71</v>
      </c>
      <c r="V12">
        <v>0.77</v>
      </c>
      <c r="W12">
        <v>0.25</v>
      </c>
      <c r="X12">
        <v>0.41</v>
      </c>
      <c r="Y12">
        <v>2</v>
      </c>
      <c r="Z12">
        <v>10</v>
      </c>
      <c r="AA12">
        <v>101.53924078457651</v>
      </c>
      <c r="AB12">
        <v>138.93046883654861</v>
      </c>
      <c r="AC12">
        <v>125.67113988096339</v>
      </c>
      <c r="AD12">
        <v>101539.2407845765</v>
      </c>
      <c r="AE12">
        <v>138930.46883654859</v>
      </c>
      <c r="AF12">
        <v>5.2816544838385634E-6</v>
      </c>
      <c r="AG12">
        <v>4</v>
      </c>
      <c r="AH12">
        <v>125671.1398809634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1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2.7204999999999999</v>
      </c>
      <c r="E2">
        <v>36.76</v>
      </c>
      <c r="F2">
        <v>25.1</v>
      </c>
      <c r="G2">
        <v>6.1</v>
      </c>
      <c r="H2">
        <v>0.1</v>
      </c>
      <c r="I2">
        <v>247</v>
      </c>
      <c r="J2">
        <v>185.69</v>
      </c>
      <c r="K2">
        <v>53.44</v>
      </c>
      <c r="L2">
        <v>1</v>
      </c>
      <c r="M2">
        <v>245</v>
      </c>
      <c r="N2">
        <v>36.26</v>
      </c>
      <c r="O2">
        <v>23136.14</v>
      </c>
      <c r="P2">
        <v>337.05</v>
      </c>
      <c r="Q2">
        <v>793.57</v>
      </c>
      <c r="R2">
        <v>432.41</v>
      </c>
      <c r="S2">
        <v>86.27</v>
      </c>
      <c r="T2">
        <v>161374.1</v>
      </c>
      <c r="U2">
        <v>0.2</v>
      </c>
      <c r="V2">
        <v>0.49</v>
      </c>
      <c r="W2">
        <v>0.61</v>
      </c>
      <c r="X2">
        <v>9.67</v>
      </c>
      <c r="Y2">
        <v>2</v>
      </c>
      <c r="Z2">
        <v>10</v>
      </c>
      <c r="AA2">
        <v>301.44386538196233</v>
      </c>
      <c r="AB2">
        <v>412.44879538036281</v>
      </c>
      <c r="AC2">
        <v>373.08526122478031</v>
      </c>
      <c r="AD2">
        <v>301443.86538196233</v>
      </c>
      <c r="AE2">
        <v>412448.79538036278</v>
      </c>
      <c r="AF2">
        <v>2.560327978710362E-6</v>
      </c>
      <c r="AG2">
        <v>6</v>
      </c>
      <c r="AH2">
        <v>373085.26122478017</v>
      </c>
    </row>
    <row r="3" spans="1:34" x14ac:dyDescent="0.25">
      <c r="A3">
        <v>1</v>
      </c>
      <c r="B3">
        <v>95</v>
      </c>
      <c r="C3" t="s">
        <v>34</v>
      </c>
      <c r="D3">
        <v>4.0877999999999997</v>
      </c>
      <c r="E3">
        <v>24.46</v>
      </c>
      <c r="F3">
        <v>18.64</v>
      </c>
      <c r="G3">
        <v>12.43</v>
      </c>
      <c r="H3">
        <v>0.19</v>
      </c>
      <c r="I3">
        <v>90</v>
      </c>
      <c r="J3">
        <v>187.21</v>
      </c>
      <c r="K3">
        <v>53.44</v>
      </c>
      <c r="L3">
        <v>2</v>
      </c>
      <c r="M3">
        <v>88</v>
      </c>
      <c r="N3">
        <v>36.770000000000003</v>
      </c>
      <c r="O3">
        <v>23322.880000000001</v>
      </c>
      <c r="P3">
        <v>246.35</v>
      </c>
      <c r="Q3">
        <v>793.53</v>
      </c>
      <c r="R3">
        <v>215.6</v>
      </c>
      <c r="S3">
        <v>86.27</v>
      </c>
      <c r="T3">
        <v>53753.17</v>
      </c>
      <c r="U3">
        <v>0.4</v>
      </c>
      <c r="V3">
        <v>0.65</v>
      </c>
      <c r="W3">
        <v>0.36</v>
      </c>
      <c r="X3">
        <v>3.23</v>
      </c>
      <c r="Y3">
        <v>2</v>
      </c>
      <c r="Z3">
        <v>10</v>
      </c>
      <c r="AA3">
        <v>161.0066148322812</v>
      </c>
      <c r="AB3">
        <v>220.2963535239619</v>
      </c>
      <c r="AC3">
        <v>199.27157873157219</v>
      </c>
      <c r="AD3">
        <v>161006.61483228119</v>
      </c>
      <c r="AE3">
        <v>220296.35352396191</v>
      </c>
      <c r="AF3">
        <v>3.8471268926198177E-6</v>
      </c>
      <c r="AG3">
        <v>4</v>
      </c>
      <c r="AH3">
        <v>199271.57873157231</v>
      </c>
    </row>
    <row r="4" spans="1:34" x14ac:dyDescent="0.25">
      <c r="A4">
        <v>2</v>
      </c>
      <c r="B4">
        <v>95</v>
      </c>
      <c r="C4" t="s">
        <v>34</v>
      </c>
      <c r="D4">
        <v>4.5265000000000004</v>
      </c>
      <c r="E4">
        <v>22.09</v>
      </c>
      <c r="F4">
        <v>17.54</v>
      </c>
      <c r="G4">
        <v>18.79</v>
      </c>
      <c r="H4">
        <v>0.28000000000000003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228.54</v>
      </c>
      <c r="Q4">
        <v>793.38</v>
      </c>
      <c r="R4">
        <v>179.2</v>
      </c>
      <c r="S4">
        <v>86.27</v>
      </c>
      <c r="T4">
        <v>35726.519999999997</v>
      </c>
      <c r="U4">
        <v>0.48</v>
      </c>
      <c r="V4">
        <v>0.69</v>
      </c>
      <c r="W4">
        <v>0.31</v>
      </c>
      <c r="X4">
        <v>2.13</v>
      </c>
      <c r="Y4">
        <v>2</v>
      </c>
      <c r="Z4">
        <v>10</v>
      </c>
      <c r="AA4">
        <v>143.37482374067631</v>
      </c>
      <c r="AB4">
        <v>196.17175909271589</v>
      </c>
      <c r="AC4">
        <v>177.44940173375571</v>
      </c>
      <c r="AD4">
        <v>143374.82374067631</v>
      </c>
      <c r="AE4">
        <v>196171.75909271589</v>
      </c>
      <c r="AF4">
        <v>4.2599980134653381E-6</v>
      </c>
      <c r="AG4">
        <v>4</v>
      </c>
      <c r="AH4">
        <v>177449.40173375569</v>
      </c>
    </row>
    <row r="5" spans="1:34" x14ac:dyDescent="0.25">
      <c r="A5">
        <v>3</v>
      </c>
      <c r="B5">
        <v>95</v>
      </c>
      <c r="C5" t="s">
        <v>34</v>
      </c>
      <c r="D5">
        <v>4.8140999999999998</v>
      </c>
      <c r="E5">
        <v>20.77</v>
      </c>
      <c r="F5">
        <v>16.82</v>
      </c>
      <c r="G5">
        <v>25.22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215.62</v>
      </c>
      <c r="Q5">
        <v>793.32</v>
      </c>
      <c r="R5">
        <v>154.63999999999999</v>
      </c>
      <c r="S5">
        <v>86.27</v>
      </c>
      <c r="T5">
        <v>23523.97</v>
      </c>
      <c r="U5">
        <v>0.56000000000000005</v>
      </c>
      <c r="V5">
        <v>0.72</v>
      </c>
      <c r="W5">
        <v>0.28999999999999998</v>
      </c>
      <c r="X5">
        <v>1.4</v>
      </c>
      <c r="Y5">
        <v>2</v>
      </c>
      <c r="Z5">
        <v>10</v>
      </c>
      <c r="AA5">
        <v>133.20963754904241</v>
      </c>
      <c r="AB5">
        <v>182.26330288896489</v>
      </c>
      <c r="AC5">
        <v>164.86834906944549</v>
      </c>
      <c r="AD5">
        <v>133209.63754904241</v>
      </c>
      <c r="AE5">
        <v>182263.30288896491</v>
      </c>
      <c r="AF5">
        <v>4.5306652903177913E-6</v>
      </c>
      <c r="AG5">
        <v>4</v>
      </c>
      <c r="AH5">
        <v>164868.34906944551</v>
      </c>
    </row>
    <row r="6" spans="1:34" x14ac:dyDescent="0.25">
      <c r="A6">
        <v>4</v>
      </c>
      <c r="B6">
        <v>95</v>
      </c>
      <c r="C6" t="s">
        <v>34</v>
      </c>
      <c r="D6">
        <v>4.9306000000000001</v>
      </c>
      <c r="E6">
        <v>20.28</v>
      </c>
      <c r="F6">
        <v>16.62</v>
      </c>
      <c r="G6">
        <v>31.17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23887.360000000001</v>
      </c>
      <c r="P6">
        <v>209.89</v>
      </c>
      <c r="Q6">
        <v>793.24</v>
      </c>
      <c r="R6">
        <v>148.6</v>
      </c>
      <c r="S6">
        <v>86.27</v>
      </c>
      <c r="T6">
        <v>20545.07</v>
      </c>
      <c r="U6">
        <v>0.57999999999999996</v>
      </c>
      <c r="V6">
        <v>0.73</v>
      </c>
      <c r="W6">
        <v>0.27</v>
      </c>
      <c r="X6">
        <v>1.21</v>
      </c>
      <c r="Y6">
        <v>2</v>
      </c>
      <c r="Z6">
        <v>10</v>
      </c>
      <c r="AA6">
        <v>129.41004202260581</v>
      </c>
      <c r="AB6">
        <v>177.06452866337281</v>
      </c>
      <c r="AC6">
        <v>160.16573855941681</v>
      </c>
      <c r="AD6">
        <v>129410.0420226058</v>
      </c>
      <c r="AE6">
        <v>177064.52866337291</v>
      </c>
      <c r="AF6">
        <v>4.6403062421721407E-6</v>
      </c>
      <c r="AG6">
        <v>4</v>
      </c>
      <c r="AH6">
        <v>160165.73855941679</v>
      </c>
    </row>
    <row r="7" spans="1:34" x14ac:dyDescent="0.25">
      <c r="A7">
        <v>5</v>
      </c>
      <c r="B7">
        <v>95</v>
      </c>
      <c r="C7" t="s">
        <v>34</v>
      </c>
      <c r="D7">
        <v>5.0693000000000001</v>
      </c>
      <c r="E7">
        <v>19.73</v>
      </c>
      <c r="F7">
        <v>16.29</v>
      </c>
      <c r="G7">
        <v>37.590000000000003</v>
      </c>
      <c r="H7">
        <v>0.55000000000000004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202.21</v>
      </c>
      <c r="Q7">
        <v>793.21</v>
      </c>
      <c r="R7">
        <v>137.31</v>
      </c>
      <c r="S7">
        <v>86.27</v>
      </c>
      <c r="T7">
        <v>14927.66</v>
      </c>
      <c r="U7">
        <v>0.63</v>
      </c>
      <c r="V7">
        <v>0.75</v>
      </c>
      <c r="W7">
        <v>0.26</v>
      </c>
      <c r="X7">
        <v>0.88</v>
      </c>
      <c r="Y7">
        <v>2</v>
      </c>
      <c r="Z7">
        <v>10</v>
      </c>
      <c r="AA7">
        <v>124.7691820312175</v>
      </c>
      <c r="AB7">
        <v>170.7146992828655</v>
      </c>
      <c r="AC7">
        <v>154.42192798294161</v>
      </c>
      <c r="AD7">
        <v>124769.1820312175</v>
      </c>
      <c r="AE7">
        <v>170714.69928286551</v>
      </c>
      <c r="AF7">
        <v>4.7708401479420829E-6</v>
      </c>
      <c r="AG7">
        <v>4</v>
      </c>
      <c r="AH7">
        <v>154421.92798294159</v>
      </c>
    </row>
    <row r="8" spans="1:34" x14ac:dyDescent="0.25">
      <c r="A8">
        <v>6</v>
      </c>
      <c r="B8">
        <v>95</v>
      </c>
      <c r="C8" t="s">
        <v>34</v>
      </c>
      <c r="D8">
        <v>5.1264000000000003</v>
      </c>
      <c r="E8">
        <v>19.510000000000002</v>
      </c>
      <c r="F8">
        <v>16.22</v>
      </c>
      <c r="G8">
        <v>44.23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24267.279999999999</v>
      </c>
      <c r="P8">
        <v>198.03</v>
      </c>
      <c r="Q8">
        <v>793.31</v>
      </c>
      <c r="R8">
        <v>135.09</v>
      </c>
      <c r="S8">
        <v>86.27</v>
      </c>
      <c r="T8">
        <v>13842.44</v>
      </c>
      <c r="U8">
        <v>0.64</v>
      </c>
      <c r="V8">
        <v>0.75</v>
      </c>
      <c r="W8">
        <v>0.26</v>
      </c>
      <c r="X8">
        <v>0.81</v>
      </c>
      <c r="Y8">
        <v>2</v>
      </c>
      <c r="Z8">
        <v>10</v>
      </c>
      <c r="AA8">
        <v>122.74261625529159</v>
      </c>
      <c r="AB8">
        <v>167.94186258247299</v>
      </c>
      <c r="AC8">
        <v>151.9137269255329</v>
      </c>
      <c r="AD8">
        <v>122742.6162552915</v>
      </c>
      <c r="AE8">
        <v>167941.862582473</v>
      </c>
      <c r="AF8">
        <v>4.8245783312114666E-6</v>
      </c>
      <c r="AG8">
        <v>4</v>
      </c>
      <c r="AH8">
        <v>151913.72692553289</v>
      </c>
    </row>
    <row r="9" spans="1:34" x14ac:dyDescent="0.25">
      <c r="A9">
        <v>7</v>
      </c>
      <c r="B9">
        <v>95</v>
      </c>
      <c r="C9" t="s">
        <v>34</v>
      </c>
      <c r="D9">
        <v>5.2226999999999997</v>
      </c>
      <c r="E9">
        <v>19.149999999999999</v>
      </c>
      <c r="F9">
        <v>15.97</v>
      </c>
      <c r="G9">
        <v>50.44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39.979999999999997</v>
      </c>
      <c r="O9">
        <v>24458.36</v>
      </c>
      <c r="P9">
        <v>190.91</v>
      </c>
      <c r="Q9">
        <v>793.25</v>
      </c>
      <c r="R9">
        <v>126.49</v>
      </c>
      <c r="S9">
        <v>86.27</v>
      </c>
      <c r="T9">
        <v>9556.98</v>
      </c>
      <c r="U9">
        <v>0.68</v>
      </c>
      <c r="V9">
        <v>0.76</v>
      </c>
      <c r="W9">
        <v>0.25</v>
      </c>
      <c r="X9">
        <v>0.56000000000000005</v>
      </c>
      <c r="Y9">
        <v>2</v>
      </c>
      <c r="Z9">
        <v>10</v>
      </c>
      <c r="AA9">
        <v>119.2470404898942</v>
      </c>
      <c r="AB9">
        <v>163.15906160633969</v>
      </c>
      <c r="AC9">
        <v>147.58738976185691</v>
      </c>
      <c r="AD9">
        <v>119247.04048989421</v>
      </c>
      <c r="AE9">
        <v>163159.06160633979</v>
      </c>
      <c r="AF9">
        <v>4.9152085772507277E-6</v>
      </c>
      <c r="AG9">
        <v>4</v>
      </c>
      <c r="AH9">
        <v>147587.3897618569</v>
      </c>
    </row>
    <row r="10" spans="1:34" x14ac:dyDescent="0.25">
      <c r="A10">
        <v>8</v>
      </c>
      <c r="B10">
        <v>95</v>
      </c>
      <c r="C10" t="s">
        <v>34</v>
      </c>
      <c r="D10">
        <v>5.2629999999999999</v>
      </c>
      <c r="E10">
        <v>19</v>
      </c>
      <c r="F10">
        <v>15.94</v>
      </c>
      <c r="G10">
        <v>59.76</v>
      </c>
      <c r="H10">
        <v>0.81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187.22</v>
      </c>
      <c r="Q10">
        <v>793.21</v>
      </c>
      <c r="R10">
        <v>125.57</v>
      </c>
      <c r="S10">
        <v>86.27</v>
      </c>
      <c r="T10">
        <v>9112.1</v>
      </c>
      <c r="U10">
        <v>0.69</v>
      </c>
      <c r="V10">
        <v>0.76</v>
      </c>
      <c r="W10">
        <v>0.25</v>
      </c>
      <c r="X10">
        <v>0.53</v>
      </c>
      <c r="Y10">
        <v>2</v>
      </c>
      <c r="Z10">
        <v>10</v>
      </c>
      <c r="AA10">
        <v>117.72821130900699</v>
      </c>
      <c r="AB10">
        <v>161.08093251503661</v>
      </c>
      <c r="AC10">
        <v>145.7075943943546</v>
      </c>
      <c r="AD10">
        <v>117728.21130900701</v>
      </c>
      <c r="AE10">
        <v>161080.93251503661</v>
      </c>
      <c r="AF10">
        <v>4.9531358764758811E-6</v>
      </c>
      <c r="AG10">
        <v>4</v>
      </c>
      <c r="AH10">
        <v>145707.59439435459</v>
      </c>
    </row>
    <row r="11" spans="1:34" x14ac:dyDescent="0.25">
      <c r="A11">
        <v>9</v>
      </c>
      <c r="B11">
        <v>95</v>
      </c>
      <c r="C11" t="s">
        <v>34</v>
      </c>
      <c r="D11">
        <v>5.2573999999999996</v>
      </c>
      <c r="E11">
        <v>19.02</v>
      </c>
      <c r="F11">
        <v>15.99</v>
      </c>
      <c r="G11">
        <v>63.98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184.16</v>
      </c>
      <c r="Q11">
        <v>793.23</v>
      </c>
      <c r="R11">
        <v>127.77</v>
      </c>
      <c r="S11">
        <v>86.27</v>
      </c>
      <c r="T11">
        <v>10215.98</v>
      </c>
      <c r="U11">
        <v>0.68</v>
      </c>
      <c r="V11">
        <v>0.76</v>
      </c>
      <c r="W11">
        <v>0.24</v>
      </c>
      <c r="X11">
        <v>0.57999999999999996</v>
      </c>
      <c r="Y11">
        <v>2</v>
      </c>
      <c r="Z11">
        <v>10</v>
      </c>
      <c r="AA11">
        <v>117.06846868420121</v>
      </c>
      <c r="AB11">
        <v>160.17824354998729</v>
      </c>
      <c r="AC11">
        <v>144.89105679719739</v>
      </c>
      <c r="AD11">
        <v>117068.4686842012</v>
      </c>
      <c r="AE11">
        <v>160178.2435499873</v>
      </c>
      <c r="AF11">
        <v>4.9478655817944704E-6</v>
      </c>
      <c r="AG11">
        <v>4</v>
      </c>
      <c r="AH11">
        <v>144891.05679719741</v>
      </c>
    </row>
    <row r="12" spans="1:34" x14ac:dyDescent="0.25">
      <c r="A12">
        <v>10</v>
      </c>
      <c r="B12">
        <v>95</v>
      </c>
      <c r="C12" t="s">
        <v>34</v>
      </c>
      <c r="D12">
        <v>5.3243999999999998</v>
      </c>
      <c r="E12">
        <v>18.78</v>
      </c>
      <c r="F12">
        <v>15.83</v>
      </c>
      <c r="G12">
        <v>73.06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178.95</v>
      </c>
      <c r="Q12">
        <v>793.21</v>
      </c>
      <c r="R12">
        <v>121.96</v>
      </c>
      <c r="S12">
        <v>86.27</v>
      </c>
      <c r="T12">
        <v>7322.13</v>
      </c>
      <c r="U12">
        <v>0.71</v>
      </c>
      <c r="V12">
        <v>0.77</v>
      </c>
      <c r="W12">
        <v>0.24</v>
      </c>
      <c r="X12">
        <v>0.42</v>
      </c>
      <c r="Y12">
        <v>2</v>
      </c>
      <c r="Z12">
        <v>10</v>
      </c>
      <c r="AA12">
        <v>114.7053647466831</v>
      </c>
      <c r="AB12">
        <v>156.94494048988881</v>
      </c>
      <c r="AC12">
        <v>141.96633564318429</v>
      </c>
      <c r="AD12">
        <v>114705.3647466831</v>
      </c>
      <c r="AE12">
        <v>156944.9404898888</v>
      </c>
      <c r="AF12">
        <v>5.0109208931613488E-6</v>
      </c>
      <c r="AG12">
        <v>4</v>
      </c>
      <c r="AH12">
        <v>141966.33564318431</v>
      </c>
    </row>
    <row r="13" spans="1:34" x14ac:dyDescent="0.25">
      <c r="A13">
        <v>11</v>
      </c>
      <c r="B13">
        <v>95</v>
      </c>
      <c r="C13" t="s">
        <v>34</v>
      </c>
      <c r="D13">
        <v>5.3410000000000002</v>
      </c>
      <c r="E13">
        <v>18.72</v>
      </c>
      <c r="F13">
        <v>15.81</v>
      </c>
      <c r="G13">
        <v>79.040000000000006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173.33</v>
      </c>
      <c r="Q13">
        <v>793.22</v>
      </c>
      <c r="R13">
        <v>121.32</v>
      </c>
      <c r="S13">
        <v>86.27</v>
      </c>
      <c r="T13">
        <v>7005.69</v>
      </c>
      <c r="U13">
        <v>0.71</v>
      </c>
      <c r="V13">
        <v>0.77</v>
      </c>
      <c r="W13">
        <v>0.24</v>
      </c>
      <c r="X13">
        <v>0.4</v>
      </c>
      <c r="Y13">
        <v>2</v>
      </c>
      <c r="Z13">
        <v>10</v>
      </c>
      <c r="AA13">
        <v>113.0495561258211</v>
      </c>
      <c r="AB13">
        <v>154.67939008570571</v>
      </c>
      <c r="AC13">
        <v>139.91700618985581</v>
      </c>
      <c r="AD13">
        <v>113049.55612582109</v>
      </c>
      <c r="AE13">
        <v>154679.3900857057</v>
      </c>
      <c r="AF13">
        <v>5.026543552395531E-6</v>
      </c>
      <c r="AG13">
        <v>4</v>
      </c>
      <c r="AH13">
        <v>139917.00618985569</v>
      </c>
    </row>
    <row r="14" spans="1:34" x14ac:dyDescent="0.25">
      <c r="A14">
        <v>12</v>
      </c>
      <c r="B14">
        <v>95</v>
      </c>
      <c r="C14" t="s">
        <v>34</v>
      </c>
      <c r="D14">
        <v>5.3621999999999996</v>
      </c>
      <c r="E14">
        <v>18.649999999999999</v>
      </c>
      <c r="F14">
        <v>15.77</v>
      </c>
      <c r="G14">
        <v>86.02</v>
      </c>
      <c r="H14">
        <v>1.1299999999999999</v>
      </c>
      <c r="I14">
        <v>11</v>
      </c>
      <c r="J14">
        <v>204.25</v>
      </c>
      <c r="K14">
        <v>53.44</v>
      </c>
      <c r="L14">
        <v>13</v>
      </c>
      <c r="M14">
        <v>8</v>
      </c>
      <c r="N14">
        <v>42.82</v>
      </c>
      <c r="O14">
        <v>25425.3</v>
      </c>
      <c r="P14">
        <v>170.2</v>
      </c>
      <c r="Q14">
        <v>793.21</v>
      </c>
      <c r="R14">
        <v>120.01</v>
      </c>
      <c r="S14">
        <v>86.27</v>
      </c>
      <c r="T14">
        <v>6354.1</v>
      </c>
      <c r="U14">
        <v>0.72</v>
      </c>
      <c r="V14">
        <v>0.77</v>
      </c>
      <c r="W14">
        <v>0.24</v>
      </c>
      <c r="X14">
        <v>0.36</v>
      </c>
      <c r="Y14">
        <v>2</v>
      </c>
      <c r="Z14">
        <v>10</v>
      </c>
      <c r="AA14">
        <v>111.9596488807628</v>
      </c>
      <c r="AB14">
        <v>153.18813090970349</v>
      </c>
      <c r="AC14">
        <v>138.56807069661539</v>
      </c>
      <c r="AD14">
        <v>111959.6488807628</v>
      </c>
      <c r="AE14">
        <v>153188.1309097035</v>
      </c>
      <c r="AF14">
        <v>5.0464953822608712E-6</v>
      </c>
      <c r="AG14">
        <v>4</v>
      </c>
      <c r="AH14">
        <v>138568.07069661541</v>
      </c>
    </row>
    <row r="15" spans="1:34" x14ac:dyDescent="0.25">
      <c r="A15">
        <v>13</v>
      </c>
      <c r="B15">
        <v>95</v>
      </c>
      <c r="C15" t="s">
        <v>34</v>
      </c>
      <c r="D15">
        <v>5.3775000000000004</v>
      </c>
      <c r="E15">
        <v>18.600000000000001</v>
      </c>
      <c r="F15">
        <v>15.76</v>
      </c>
      <c r="G15">
        <v>94.53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6</v>
      </c>
      <c r="N15">
        <v>43.4</v>
      </c>
      <c r="O15">
        <v>25621.03</v>
      </c>
      <c r="P15">
        <v>165.43</v>
      </c>
      <c r="Q15">
        <v>793.21</v>
      </c>
      <c r="R15">
        <v>119.56</v>
      </c>
      <c r="S15">
        <v>86.27</v>
      </c>
      <c r="T15">
        <v>6136.12</v>
      </c>
      <c r="U15">
        <v>0.72</v>
      </c>
      <c r="V15">
        <v>0.77</v>
      </c>
      <c r="W15">
        <v>0.24</v>
      </c>
      <c r="X15">
        <v>0.35</v>
      </c>
      <c r="Y15">
        <v>2</v>
      </c>
      <c r="Z15">
        <v>10</v>
      </c>
      <c r="AA15">
        <v>110.5653011904768</v>
      </c>
      <c r="AB15">
        <v>151.2803228855766</v>
      </c>
      <c r="AC15">
        <v>136.8423411926851</v>
      </c>
      <c r="AD15">
        <v>110565.30119047681</v>
      </c>
      <c r="AE15">
        <v>151280.32288557661</v>
      </c>
      <c r="AF15">
        <v>5.0608945802297259E-6</v>
      </c>
      <c r="AG15">
        <v>4</v>
      </c>
      <c r="AH15">
        <v>136842.3411926851</v>
      </c>
    </row>
    <row r="16" spans="1:34" x14ac:dyDescent="0.25">
      <c r="A16">
        <v>14</v>
      </c>
      <c r="B16">
        <v>95</v>
      </c>
      <c r="C16" t="s">
        <v>34</v>
      </c>
      <c r="D16">
        <v>5.3826000000000001</v>
      </c>
      <c r="E16">
        <v>18.579999999999998</v>
      </c>
      <c r="F16">
        <v>15.74</v>
      </c>
      <c r="G16">
        <v>94.42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165.86</v>
      </c>
      <c r="Q16">
        <v>793.24</v>
      </c>
      <c r="R16">
        <v>118.58</v>
      </c>
      <c r="S16">
        <v>86.27</v>
      </c>
      <c r="T16">
        <v>5645.51</v>
      </c>
      <c r="U16">
        <v>0.73</v>
      </c>
      <c r="V16">
        <v>0.77</v>
      </c>
      <c r="W16">
        <v>0.25</v>
      </c>
      <c r="X16">
        <v>0.33</v>
      </c>
      <c r="Y16">
        <v>2</v>
      </c>
      <c r="Z16">
        <v>10</v>
      </c>
      <c r="AA16">
        <v>110.5932635498522</v>
      </c>
      <c r="AB16">
        <v>151.31858221928621</v>
      </c>
      <c r="AC16">
        <v>136.8769491092828</v>
      </c>
      <c r="AD16">
        <v>110593.2635498522</v>
      </c>
      <c r="AE16">
        <v>151318.58221928621</v>
      </c>
      <c r="AF16">
        <v>5.0656943128860102E-6</v>
      </c>
      <c r="AG16">
        <v>4</v>
      </c>
      <c r="AH16">
        <v>136876.94910928281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1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2.5998000000000001</v>
      </c>
      <c r="E2">
        <v>38.46</v>
      </c>
      <c r="F2">
        <v>25.76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356.92</v>
      </c>
      <c r="Q2">
        <v>794.04</v>
      </c>
      <c r="R2">
        <v>454.82</v>
      </c>
      <c r="S2">
        <v>86.27</v>
      </c>
      <c r="T2">
        <v>172506.11</v>
      </c>
      <c r="U2">
        <v>0.19</v>
      </c>
      <c r="V2">
        <v>0.47</v>
      </c>
      <c r="W2">
        <v>0.63</v>
      </c>
      <c r="X2">
        <v>10.33</v>
      </c>
      <c r="Y2">
        <v>2</v>
      </c>
      <c r="Z2">
        <v>10</v>
      </c>
      <c r="AA2">
        <v>338.1900315438254</v>
      </c>
      <c r="AB2">
        <v>462.72652104946161</v>
      </c>
      <c r="AC2">
        <v>418.56455132125137</v>
      </c>
      <c r="AD2">
        <v>338190.0315438254</v>
      </c>
      <c r="AE2">
        <v>462726.52104946162</v>
      </c>
      <c r="AF2">
        <v>2.4273301416225451E-6</v>
      </c>
      <c r="AG2">
        <v>7</v>
      </c>
      <c r="AH2">
        <v>418564.55132125138</v>
      </c>
    </row>
    <row r="3" spans="1:34" x14ac:dyDescent="0.25">
      <c r="A3">
        <v>1</v>
      </c>
      <c r="B3">
        <v>100</v>
      </c>
      <c r="C3" t="s">
        <v>34</v>
      </c>
      <c r="D3">
        <v>4.0015999999999998</v>
      </c>
      <c r="E3">
        <v>24.99</v>
      </c>
      <c r="F3">
        <v>18.82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39.950000000000003</v>
      </c>
      <c r="O3">
        <v>24447.22</v>
      </c>
      <c r="P3">
        <v>257.02999999999997</v>
      </c>
      <c r="Q3">
        <v>793.62</v>
      </c>
      <c r="R3">
        <v>221.39</v>
      </c>
      <c r="S3">
        <v>86.27</v>
      </c>
      <c r="T3">
        <v>56629.72</v>
      </c>
      <c r="U3">
        <v>0.39</v>
      </c>
      <c r="V3">
        <v>0.65</v>
      </c>
      <c r="W3">
        <v>0.37</v>
      </c>
      <c r="X3">
        <v>3.4</v>
      </c>
      <c r="Y3">
        <v>2</v>
      </c>
      <c r="Z3">
        <v>10</v>
      </c>
      <c r="AA3">
        <v>180.62333358731411</v>
      </c>
      <c r="AB3">
        <v>247.1368135531369</v>
      </c>
      <c r="AC3">
        <v>223.55042292639359</v>
      </c>
      <c r="AD3">
        <v>180623.33358731409</v>
      </c>
      <c r="AE3">
        <v>247136.81355313689</v>
      </c>
      <c r="AF3">
        <v>3.7361352006757348E-6</v>
      </c>
      <c r="AG3">
        <v>5</v>
      </c>
      <c r="AH3">
        <v>223550.4229263936</v>
      </c>
    </row>
    <row r="4" spans="1:34" x14ac:dyDescent="0.25">
      <c r="A4">
        <v>2</v>
      </c>
      <c r="B4">
        <v>100</v>
      </c>
      <c r="C4" t="s">
        <v>34</v>
      </c>
      <c r="D4">
        <v>4.4366000000000003</v>
      </c>
      <c r="E4">
        <v>22.54</v>
      </c>
      <c r="F4">
        <v>17.73</v>
      </c>
      <c r="G4">
        <v>18.03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239.06</v>
      </c>
      <c r="Q4">
        <v>793.25</v>
      </c>
      <c r="R4">
        <v>185.74</v>
      </c>
      <c r="S4">
        <v>86.27</v>
      </c>
      <c r="T4">
        <v>38978.230000000003</v>
      </c>
      <c r="U4">
        <v>0.46</v>
      </c>
      <c r="V4">
        <v>0.69</v>
      </c>
      <c r="W4">
        <v>0.32</v>
      </c>
      <c r="X4">
        <v>2.3199999999999998</v>
      </c>
      <c r="Y4">
        <v>2</v>
      </c>
      <c r="Z4">
        <v>10</v>
      </c>
      <c r="AA4">
        <v>149.6996581245898</v>
      </c>
      <c r="AB4">
        <v>204.8256765287818</v>
      </c>
      <c r="AC4">
        <v>185.27740143557571</v>
      </c>
      <c r="AD4">
        <v>149699.6581245898</v>
      </c>
      <c r="AE4">
        <v>204825.6765287818</v>
      </c>
      <c r="AF4">
        <v>4.1422774468507513E-6</v>
      </c>
      <c r="AG4">
        <v>4</v>
      </c>
      <c r="AH4">
        <v>185277.40143557571</v>
      </c>
    </row>
    <row r="5" spans="1:34" x14ac:dyDescent="0.25">
      <c r="A5">
        <v>3</v>
      </c>
      <c r="B5">
        <v>100</v>
      </c>
      <c r="C5" t="s">
        <v>34</v>
      </c>
      <c r="D5">
        <v>4.7461000000000002</v>
      </c>
      <c r="E5">
        <v>21.07</v>
      </c>
      <c r="F5">
        <v>16.920000000000002</v>
      </c>
      <c r="G5">
        <v>24.17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224.7</v>
      </c>
      <c r="Q5">
        <v>793.23</v>
      </c>
      <c r="R5">
        <v>158.41999999999999</v>
      </c>
      <c r="S5">
        <v>86.27</v>
      </c>
      <c r="T5">
        <v>25404.67</v>
      </c>
      <c r="U5">
        <v>0.54</v>
      </c>
      <c r="V5">
        <v>0.72</v>
      </c>
      <c r="W5">
        <v>0.28999999999999998</v>
      </c>
      <c r="X5">
        <v>1.51</v>
      </c>
      <c r="Y5">
        <v>2</v>
      </c>
      <c r="Z5">
        <v>10</v>
      </c>
      <c r="AA5">
        <v>138.01782566438001</v>
      </c>
      <c r="AB5">
        <v>188.8420779906553</v>
      </c>
      <c r="AC5">
        <v>170.81925510880151</v>
      </c>
      <c r="AD5">
        <v>138017.82566438001</v>
      </c>
      <c r="AE5">
        <v>188842.07799065529</v>
      </c>
      <c r="AF5">
        <v>4.4312453208534358E-6</v>
      </c>
      <c r="AG5">
        <v>4</v>
      </c>
      <c r="AH5">
        <v>170819.2551088015</v>
      </c>
    </row>
    <row r="6" spans="1:34" x14ac:dyDescent="0.25">
      <c r="A6">
        <v>4</v>
      </c>
      <c r="B6">
        <v>100</v>
      </c>
      <c r="C6" t="s">
        <v>34</v>
      </c>
      <c r="D6">
        <v>4.8815999999999997</v>
      </c>
      <c r="E6">
        <v>20.49</v>
      </c>
      <c r="F6">
        <v>16.690000000000001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218.53</v>
      </c>
      <c r="Q6">
        <v>793.23</v>
      </c>
      <c r="R6">
        <v>150.87</v>
      </c>
      <c r="S6">
        <v>86.27</v>
      </c>
      <c r="T6">
        <v>21674.63</v>
      </c>
      <c r="U6">
        <v>0.56999999999999995</v>
      </c>
      <c r="V6">
        <v>0.73</v>
      </c>
      <c r="W6">
        <v>0.27</v>
      </c>
      <c r="X6">
        <v>1.28</v>
      </c>
      <c r="Y6">
        <v>2</v>
      </c>
      <c r="Z6">
        <v>10</v>
      </c>
      <c r="AA6">
        <v>133.56711942645271</v>
      </c>
      <c r="AB6">
        <v>182.75242536462491</v>
      </c>
      <c r="AC6">
        <v>165.3107903825163</v>
      </c>
      <c r="AD6">
        <v>133567.1194264527</v>
      </c>
      <c r="AE6">
        <v>182752.42536462491</v>
      </c>
      <c r="AF6">
        <v>4.5577562963861128E-6</v>
      </c>
      <c r="AG6">
        <v>4</v>
      </c>
      <c r="AH6">
        <v>165310.79038251631</v>
      </c>
    </row>
    <row r="7" spans="1:34" x14ac:dyDescent="0.25">
      <c r="A7">
        <v>5</v>
      </c>
      <c r="B7">
        <v>100</v>
      </c>
      <c r="C7" t="s">
        <v>34</v>
      </c>
      <c r="D7">
        <v>5.0168999999999997</v>
      </c>
      <c r="E7">
        <v>19.93</v>
      </c>
      <c r="F7">
        <v>16.37</v>
      </c>
      <c r="G7">
        <v>36.369999999999997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211.3</v>
      </c>
      <c r="Q7">
        <v>793.22</v>
      </c>
      <c r="R7">
        <v>139.88</v>
      </c>
      <c r="S7">
        <v>86.27</v>
      </c>
      <c r="T7">
        <v>16208.21</v>
      </c>
      <c r="U7">
        <v>0.62</v>
      </c>
      <c r="V7">
        <v>0.74</v>
      </c>
      <c r="W7">
        <v>0.26</v>
      </c>
      <c r="X7">
        <v>0.96</v>
      </c>
      <c r="Y7">
        <v>2</v>
      </c>
      <c r="Z7">
        <v>10</v>
      </c>
      <c r="AA7">
        <v>128.95666308045551</v>
      </c>
      <c r="AB7">
        <v>176.44419559305581</v>
      </c>
      <c r="AC7">
        <v>159.60460920668771</v>
      </c>
      <c r="AD7">
        <v>128956.6630804554</v>
      </c>
      <c r="AE7">
        <v>176444.19559305569</v>
      </c>
      <c r="AF7">
        <v>4.6840805398515828E-6</v>
      </c>
      <c r="AG7">
        <v>4</v>
      </c>
      <c r="AH7">
        <v>159604.60920668769</v>
      </c>
    </row>
    <row r="8" spans="1:34" x14ac:dyDescent="0.25">
      <c r="A8">
        <v>6</v>
      </c>
      <c r="B8">
        <v>100</v>
      </c>
      <c r="C8" t="s">
        <v>34</v>
      </c>
      <c r="D8">
        <v>5.0693000000000001</v>
      </c>
      <c r="E8">
        <v>19.73</v>
      </c>
      <c r="F8">
        <v>16.32</v>
      </c>
      <c r="G8">
        <v>42.56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207.27</v>
      </c>
      <c r="Q8">
        <v>793.3</v>
      </c>
      <c r="R8">
        <v>138.41</v>
      </c>
      <c r="S8">
        <v>86.27</v>
      </c>
      <c r="T8">
        <v>15493.79</v>
      </c>
      <c r="U8">
        <v>0.62</v>
      </c>
      <c r="V8">
        <v>0.75</v>
      </c>
      <c r="W8">
        <v>0.26</v>
      </c>
      <c r="X8">
        <v>0.91</v>
      </c>
      <c r="Y8">
        <v>2</v>
      </c>
      <c r="Z8">
        <v>10</v>
      </c>
      <c r="AA8">
        <v>127.0013020840227</v>
      </c>
      <c r="AB8">
        <v>173.7687844132989</v>
      </c>
      <c r="AC8">
        <v>157.1845355149627</v>
      </c>
      <c r="AD8">
        <v>127001.3020840227</v>
      </c>
      <c r="AE8">
        <v>173768.78441329891</v>
      </c>
      <c r="AF8">
        <v>4.7330043414597922E-6</v>
      </c>
      <c r="AG8">
        <v>4</v>
      </c>
      <c r="AH8">
        <v>157184.53551496271</v>
      </c>
    </row>
    <row r="9" spans="1:34" x14ac:dyDescent="0.25">
      <c r="A9">
        <v>7</v>
      </c>
      <c r="B9">
        <v>100</v>
      </c>
      <c r="C9" t="s">
        <v>34</v>
      </c>
      <c r="D9">
        <v>5.1775000000000002</v>
      </c>
      <c r="E9">
        <v>19.309999999999999</v>
      </c>
      <c r="F9">
        <v>16.059999999999999</v>
      </c>
      <c r="G9">
        <v>50.71</v>
      </c>
      <c r="H9">
        <v>0.69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200.72</v>
      </c>
      <c r="Q9">
        <v>793.29</v>
      </c>
      <c r="R9">
        <v>129.53</v>
      </c>
      <c r="S9">
        <v>86.27</v>
      </c>
      <c r="T9">
        <v>11074.9</v>
      </c>
      <c r="U9">
        <v>0.67</v>
      </c>
      <c r="V9">
        <v>0.76</v>
      </c>
      <c r="W9">
        <v>0.25</v>
      </c>
      <c r="X9">
        <v>0.65</v>
      </c>
      <c r="Y9">
        <v>2</v>
      </c>
      <c r="Z9">
        <v>10</v>
      </c>
      <c r="AA9">
        <v>123.35892964888281</v>
      </c>
      <c r="AB9">
        <v>168.78512975741211</v>
      </c>
      <c r="AC9">
        <v>152.67651386482899</v>
      </c>
      <c r="AD9">
        <v>123358.9296488828</v>
      </c>
      <c r="AE9">
        <v>168785.1297574121</v>
      </c>
      <c r="AF9">
        <v>4.8340263898187273E-6</v>
      </c>
      <c r="AG9">
        <v>4</v>
      </c>
      <c r="AH9">
        <v>152676.513864829</v>
      </c>
    </row>
    <row r="10" spans="1:34" x14ac:dyDescent="0.25">
      <c r="A10">
        <v>8</v>
      </c>
      <c r="B10">
        <v>100</v>
      </c>
      <c r="C10" t="s">
        <v>34</v>
      </c>
      <c r="D10">
        <v>5.2092000000000001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196.86</v>
      </c>
      <c r="Q10">
        <v>793.24</v>
      </c>
      <c r="R10">
        <v>128.43</v>
      </c>
      <c r="S10">
        <v>86.27</v>
      </c>
      <c r="T10">
        <v>10534.29</v>
      </c>
      <c r="U10">
        <v>0.67</v>
      </c>
      <c r="V10">
        <v>0.76</v>
      </c>
      <c r="W10">
        <v>0.25</v>
      </c>
      <c r="X10">
        <v>0.61</v>
      </c>
      <c r="Y10">
        <v>2</v>
      </c>
      <c r="Z10">
        <v>10</v>
      </c>
      <c r="AA10">
        <v>121.85836971437629</v>
      </c>
      <c r="AB10">
        <v>166.7319974549892</v>
      </c>
      <c r="AC10">
        <v>150.81932962775929</v>
      </c>
      <c r="AD10">
        <v>121858.3697143763</v>
      </c>
      <c r="AE10">
        <v>166731.99745498921</v>
      </c>
      <c r="AF10">
        <v>4.8636234224710214E-6</v>
      </c>
      <c r="AG10">
        <v>4</v>
      </c>
      <c r="AH10">
        <v>150819.32962775929</v>
      </c>
    </row>
    <row r="11" spans="1:34" x14ac:dyDescent="0.25">
      <c r="A11">
        <v>9</v>
      </c>
      <c r="B11">
        <v>100</v>
      </c>
      <c r="C11" t="s">
        <v>34</v>
      </c>
      <c r="D11">
        <v>5.2815000000000003</v>
      </c>
      <c r="E11">
        <v>18.93</v>
      </c>
      <c r="F11">
        <v>15.83</v>
      </c>
      <c r="G11">
        <v>63.34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191.3</v>
      </c>
      <c r="Q11">
        <v>793.23</v>
      </c>
      <c r="R11">
        <v>121.95</v>
      </c>
      <c r="S11">
        <v>86.27</v>
      </c>
      <c r="T11">
        <v>7306.59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  <c r="AA11">
        <v>119.2181536996858</v>
      </c>
      <c r="AB11">
        <v>163.1195374255814</v>
      </c>
      <c r="AC11">
        <v>147.5516377134376</v>
      </c>
      <c r="AD11">
        <v>119218.1536996858</v>
      </c>
      <c r="AE11">
        <v>163119.53742558139</v>
      </c>
      <c r="AF11">
        <v>4.9311270647663184E-6</v>
      </c>
      <c r="AG11">
        <v>4</v>
      </c>
      <c r="AH11">
        <v>147551.63771343761</v>
      </c>
    </row>
    <row r="12" spans="1:34" x14ac:dyDescent="0.25">
      <c r="A12">
        <v>10</v>
      </c>
      <c r="B12">
        <v>100</v>
      </c>
      <c r="C12" t="s">
        <v>34</v>
      </c>
      <c r="D12">
        <v>5.2710999999999997</v>
      </c>
      <c r="E12">
        <v>18.97</v>
      </c>
      <c r="F12">
        <v>15.91</v>
      </c>
      <c r="G12">
        <v>68.19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188.25</v>
      </c>
      <c r="Q12">
        <v>793.22</v>
      </c>
      <c r="R12">
        <v>124.88</v>
      </c>
      <c r="S12">
        <v>86.27</v>
      </c>
      <c r="T12">
        <v>8777.42</v>
      </c>
      <c r="U12">
        <v>0.69</v>
      </c>
      <c r="V12">
        <v>0.77</v>
      </c>
      <c r="W12">
        <v>0.24</v>
      </c>
      <c r="X12">
        <v>0.5</v>
      </c>
      <c r="Y12">
        <v>2</v>
      </c>
      <c r="Z12">
        <v>10</v>
      </c>
      <c r="AA12">
        <v>118.6643588709413</v>
      </c>
      <c r="AB12">
        <v>162.3618109091901</v>
      </c>
      <c r="AC12">
        <v>146.86622755229459</v>
      </c>
      <c r="AD12">
        <v>118664.3588709413</v>
      </c>
      <c r="AE12">
        <v>162361.8109091901</v>
      </c>
      <c r="AF12">
        <v>4.9214169972715576E-6</v>
      </c>
      <c r="AG12">
        <v>4</v>
      </c>
      <c r="AH12">
        <v>146866.22755229459</v>
      </c>
    </row>
    <row r="13" spans="1:34" x14ac:dyDescent="0.25">
      <c r="A13">
        <v>11</v>
      </c>
      <c r="B13">
        <v>100</v>
      </c>
      <c r="C13" t="s">
        <v>34</v>
      </c>
      <c r="D13">
        <v>5.3071000000000002</v>
      </c>
      <c r="E13">
        <v>18.84</v>
      </c>
      <c r="F13">
        <v>15.86</v>
      </c>
      <c r="G13">
        <v>79.3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</v>
      </c>
      <c r="Q13">
        <v>793.22</v>
      </c>
      <c r="R13">
        <v>123.21</v>
      </c>
      <c r="S13">
        <v>86.27</v>
      </c>
      <c r="T13">
        <v>7948.66</v>
      </c>
      <c r="U13">
        <v>0.7</v>
      </c>
      <c r="V13">
        <v>0.77</v>
      </c>
      <c r="W13">
        <v>0.24</v>
      </c>
      <c r="X13">
        <v>0.45</v>
      </c>
      <c r="Y13">
        <v>2</v>
      </c>
      <c r="Z13">
        <v>10</v>
      </c>
      <c r="AA13">
        <v>116.9496745316282</v>
      </c>
      <c r="AB13">
        <v>160.01570414960889</v>
      </c>
      <c r="AC13">
        <v>144.74402992906559</v>
      </c>
      <c r="AD13">
        <v>116949.6745316282</v>
      </c>
      <c r="AE13">
        <v>160015.70414960891</v>
      </c>
      <c r="AF13">
        <v>4.9550287693688012E-6</v>
      </c>
      <c r="AG13">
        <v>4</v>
      </c>
      <c r="AH13">
        <v>144744.02992906561</v>
      </c>
    </row>
    <row r="14" spans="1:34" x14ac:dyDescent="0.25">
      <c r="A14">
        <v>12</v>
      </c>
      <c r="B14">
        <v>100</v>
      </c>
      <c r="C14" t="s">
        <v>34</v>
      </c>
      <c r="D14">
        <v>5.3563999999999998</v>
      </c>
      <c r="E14">
        <v>18.670000000000002</v>
      </c>
      <c r="F14">
        <v>15.72</v>
      </c>
      <c r="G14">
        <v>85.77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177.96</v>
      </c>
      <c r="Q14">
        <v>793.28</v>
      </c>
      <c r="R14">
        <v>118.37</v>
      </c>
      <c r="S14">
        <v>86.27</v>
      </c>
      <c r="T14">
        <v>5536.4</v>
      </c>
      <c r="U14">
        <v>0.73</v>
      </c>
      <c r="V14">
        <v>0.77</v>
      </c>
      <c r="W14">
        <v>0.24</v>
      </c>
      <c r="X14">
        <v>0.31</v>
      </c>
      <c r="Y14">
        <v>2</v>
      </c>
      <c r="Z14">
        <v>10</v>
      </c>
      <c r="AA14">
        <v>114.73755764704281</v>
      </c>
      <c r="AB14">
        <v>156.9889882364115</v>
      </c>
      <c r="AC14">
        <v>142.00617953460031</v>
      </c>
      <c r="AD14">
        <v>114737.55764704281</v>
      </c>
      <c r="AE14">
        <v>156988.9882364115</v>
      </c>
      <c r="AF14">
        <v>5.0010582239353031E-6</v>
      </c>
      <c r="AG14">
        <v>4</v>
      </c>
      <c r="AH14">
        <v>142006.17953460029</v>
      </c>
    </row>
    <row r="15" spans="1:34" x14ac:dyDescent="0.25">
      <c r="A15">
        <v>13</v>
      </c>
      <c r="B15">
        <v>100</v>
      </c>
      <c r="C15" t="s">
        <v>34</v>
      </c>
      <c r="D15">
        <v>5.3705999999999996</v>
      </c>
      <c r="E15">
        <v>18.62</v>
      </c>
      <c r="F15">
        <v>15.71</v>
      </c>
      <c r="G15">
        <v>94.29</v>
      </c>
      <c r="H15">
        <v>1.1499999999999999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173.37</v>
      </c>
      <c r="Q15">
        <v>793.21</v>
      </c>
      <c r="R15">
        <v>118.06</v>
      </c>
      <c r="S15">
        <v>86.27</v>
      </c>
      <c r="T15">
        <v>5386.47</v>
      </c>
      <c r="U15">
        <v>0.73</v>
      </c>
      <c r="V15">
        <v>0.77</v>
      </c>
      <c r="W15">
        <v>0.24</v>
      </c>
      <c r="X15">
        <v>0.3</v>
      </c>
      <c r="Y15">
        <v>2</v>
      </c>
      <c r="Z15">
        <v>10</v>
      </c>
      <c r="AA15">
        <v>113.393166816549</v>
      </c>
      <c r="AB15">
        <v>155.14953339179311</v>
      </c>
      <c r="AC15">
        <v>140.34227967866059</v>
      </c>
      <c r="AD15">
        <v>113393.166816549</v>
      </c>
      <c r="AE15">
        <v>155149.53339179311</v>
      </c>
      <c r="AF15">
        <v>5.0143162007069929E-6</v>
      </c>
      <c r="AG15">
        <v>4</v>
      </c>
      <c r="AH15">
        <v>140342.27967866059</v>
      </c>
    </row>
    <row r="16" spans="1:34" x14ac:dyDescent="0.25">
      <c r="A16">
        <v>14</v>
      </c>
      <c r="B16">
        <v>100</v>
      </c>
      <c r="C16" t="s">
        <v>34</v>
      </c>
      <c r="D16">
        <v>5.3513000000000002</v>
      </c>
      <c r="E16">
        <v>18.690000000000001</v>
      </c>
      <c r="F16">
        <v>15.78</v>
      </c>
      <c r="G16">
        <v>94.69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172.13</v>
      </c>
      <c r="Q16">
        <v>793.24</v>
      </c>
      <c r="R16">
        <v>120.48</v>
      </c>
      <c r="S16">
        <v>86.27</v>
      </c>
      <c r="T16">
        <v>6595.43</v>
      </c>
      <c r="U16">
        <v>0.72</v>
      </c>
      <c r="V16">
        <v>0.77</v>
      </c>
      <c r="W16">
        <v>0.24</v>
      </c>
      <c r="X16">
        <v>0.37</v>
      </c>
      <c r="Y16">
        <v>2</v>
      </c>
      <c r="Z16">
        <v>10</v>
      </c>
      <c r="AA16">
        <v>113.38890865956949</v>
      </c>
      <c r="AB16">
        <v>155.14370719355719</v>
      </c>
      <c r="AC16">
        <v>140.33700952460731</v>
      </c>
      <c r="AD16">
        <v>113388.9086595695</v>
      </c>
      <c r="AE16">
        <v>155143.7071935572</v>
      </c>
      <c r="AF16">
        <v>4.9962965562215268E-6</v>
      </c>
      <c r="AG16">
        <v>4</v>
      </c>
      <c r="AH16">
        <v>140337.00952460719</v>
      </c>
    </row>
    <row r="17" spans="1:34" x14ac:dyDescent="0.25">
      <c r="A17">
        <v>15</v>
      </c>
      <c r="B17">
        <v>100</v>
      </c>
      <c r="C17" t="s">
        <v>34</v>
      </c>
      <c r="D17">
        <v>5.3841000000000001</v>
      </c>
      <c r="E17">
        <v>18.57</v>
      </c>
      <c r="F17">
        <v>15.71</v>
      </c>
      <c r="G17">
        <v>104.71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169.61</v>
      </c>
      <c r="Q17">
        <v>793.36</v>
      </c>
      <c r="R17">
        <v>117.58</v>
      </c>
      <c r="S17">
        <v>86.27</v>
      </c>
      <c r="T17">
        <v>5148.08</v>
      </c>
      <c r="U17">
        <v>0.73</v>
      </c>
      <c r="V17">
        <v>0.78</v>
      </c>
      <c r="W17">
        <v>0.24</v>
      </c>
      <c r="X17">
        <v>0.3</v>
      </c>
      <c r="Y17">
        <v>2</v>
      </c>
      <c r="Z17">
        <v>10</v>
      </c>
      <c r="AA17">
        <v>112.2855819503759</v>
      </c>
      <c r="AB17">
        <v>153.63408691470019</v>
      </c>
      <c r="AC17">
        <v>138.97146528639851</v>
      </c>
      <c r="AD17">
        <v>112285.5819503759</v>
      </c>
      <c r="AE17">
        <v>153634.08691470019</v>
      </c>
      <c r="AF17">
        <v>5.0269206152434593E-6</v>
      </c>
      <c r="AG17">
        <v>4</v>
      </c>
      <c r="AH17">
        <v>138971.46528639851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3.7412000000000001</v>
      </c>
      <c r="E2">
        <v>26.73</v>
      </c>
      <c r="F2">
        <v>21.06</v>
      </c>
      <c r="G2">
        <v>8.42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16.649999999999999</v>
      </c>
      <c r="O2">
        <v>14546.17</v>
      </c>
      <c r="P2">
        <v>205.44</v>
      </c>
      <c r="Q2">
        <v>793.57</v>
      </c>
      <c r="R2">
        <v>296.69</v>
      </c>
      <c r="S2">
        <v>86.27</v>
      </c>
      <c r="T2">
        <v>93998.79</v>
      </c>
      <c r="U2">
        <v>0.28999999999999998</v>
      </c>
      <c r="V2">
        <v>0.57999999999999996</v>
      </c>
      <c r="W2">
        <v>0.46</v>
      </c>
      <c r="X2">
        <v>5.64</v>
      </c>
      <c r="Y2">
        <v>2</v>
      </c>
      <c r="Z2">
        <v>10</v>
      </c>
      <c r="AA2">
        <v>160.76061408092289</v>
      </c>
      <c r="AB2">
        <v>219.95976444316639</v>
      </c>
      <c r="AC2">
        <v>198.96711324024201</v>
      </c>
      <c r="AD2">
        <v>160760.61408092291</v>
      </c>
      <c r="AE2">
        <v>219959.76444316641</v>
      </c>
      <c r="AF2">
        <v>3.8091112402021251E-6</v>
      </c>
      <c r="AG2">
        <v>5</v>
      </c>
      <c r="AH2">
        <v>198967.113240242</v>
      </c>
    </row>
    <row r="3" spans="1:34" x14ac:dyDescent="0.25">
      <c r="A3">
        <v>1</v>
      </c>
      <c r="B3">
        <v>55</v>
      </c>
      <c r="C3" t="s">
        <v>34</v>
      </c>
      <c r="D3">
        <v>4.6599000000000004</v>
      </c>
      <c r="E3">
        <v>21.46</v>
      </c>
      <c r="F3">
        <v>17.89</v>
      </c>
      <c r="G3">
        <v>17.32</v>
      </c>
      <c r="H3">
        <v>0.3</v>
      </c>
      <c r="I3">
        <v>62</v>
      </c>
      <c r="J3">
        <v>117.34</v>
      </c>
      <c r="K3">
        <v>43.4</v>
      </c>
      <c r="L3">
        <v>2</v>
      </c>
      <c r="M3">
        <v>60</v>
      </c>
      <c r="N3">
        <v>16.940000000000001</v>
      </c>
      <c r="O3">
        <v>14705.49</v>
      </c>
      <c r="P3">
        <v>168.5</v>
      </c>
      <c r="Q3">
        <v>793.5</v>
      </c>
      <c r="R3">
        <v>191.53</v>
      </c>
      <c r="S3">
        <v>86.27</v>
      </c>
      <c r="T3">
        <v>41860.959999999999</v>
      </c>
      <c r="U3">
        <v>0.45</v>
      </c>
      <c r="V3">
        <v>0.68</v>
      </c>
      <c r="W3">
        <v>0.31</v>
      </c>
      <c r="X3">
        <v>2.48</v>
      </c>
      <c r="Y3">
        <v>2</v>
      </c>
      <c r="Z3">
        <v>10</v>
      </c>
      <c r="AA3">
        <v>114.9587525167718</v>
      </c>
      <c r="AB3">
        <v>157.2916368156034</v>
      </c>
      <c r="AC3">
        <v>142.27994375816411</v>
      </c>
      <c r="AD3">
        <v>114958.7525167718</v>
      </c>
      <c r="AE3">
        <v>157291.63681560339</v>
      </c>
      <c r="AF3">
        <v>4.744487722714071E-6</v>
      </c>
      <c r="AG3">
        <v>4</v>
      </c>
      <c r="AH3">
        <v>142279.9437581641</v>
      </c>
    </row>
    <row r="4" spans="1:34" x14ac:dyDescent="0.25">
      <c r="A4">
        <v>2</v>
      </c>
      <c r="B4">
        <v>55</v>
      </c>
      <c r="C4" t="s">
        <v>34</v>
      </c>
      <c r="D4">
        <v>5.1219000000000001</v>
      </c>
      <c r="E4">
        <v>19.52</v>
      </c>
      <c r="F4">
        <v>16.559999999999999</v>
      </c>
      <c r="G4">
        <v>26.85</v>
      </c>
      <c r="H4">
        <v>0.45</v>
      </c>
      <c r="I4">
        <v>37</v>
      </c>
      <c r="J4">
        <v>118.63</v>
      </c>
      <c r="K4">
        <v>43.4</v>
      </c>
      <c r="L4">
        <v>3</v>
      </c>
      <c r="M4">
        <v>35</v>
      </c>
      <c r="N4">
        <v>17.23</v>
      </c>
      <c r="O4">
        <v>14865.24</v>
      </c>
      <c r="P4">
        <v>149.25</v>
      </c>
      <c r="Q4">
        <v>793.29</v>
      </c>
      <c r="R4">
        <v>145.79</v>
      </c>
      <c r="S4">
        <v>86.27</v>
      </c>
      <c r="T4">
        <v>19113.39</v>
      </c>
      <c r="U4">
        <v>0.59</v>
      </c>
      <c r="V4">
        <v>0.74</v>
      </c>
      <c r="W4">
        <v>0.28000000000000003</v>
      </c>
      <c r="X4">
        <v>1.1399999999999999</v>
      </c>
      <c r="Y4">
        <v>2</v>
      </c>
      <c r="Z4">
        <v>10</v>
      </c>
      <c r="AA4">
        <v>102.33355146855421</v>
      </c>
      <c r="AB4">
        <v>140.0172797568805</v>
      </c>
      <c r="AC4">
        <v>126.65422709240789</v>
      </c>
      <c r="AD4">
        <v>102333.5514685542</v>
      </c>
      <c r="AE4">
        <v>140017.27975688051</v>
      </c>
      <c r="AF4">
        <v>5.2148740674626493E-6</v>
      </c>
      <c r="AG4">
        <v>4</v>
      </c>
      <c r="AH4">
        <v>126654.2270924078</v>
      </c>
    </row>
    <row r="5" spans="1:34" x14ac:dyDescent="0.25">
      <c r="A5">
        <v>3</v>
      </c>
      <c r="B5">
        <v>55</v>
      </c>
      <c r="C5" t="s">
        <v>34</v>
      </c>
      <c r="D5">
        <v>5.2377000000000002</v>
      </c>
      <c r="E5">
        <v>19.09</v>
      </c>
      <c r="F5">
        <v>16.36</v>
      </c>
      <c r="G5">
        <v>36.36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25</v>
      </c>
      <c r="N5">
        <v>17.53</v>
      </c>
      <c r="O5">
        <v>15025.44</v>
      </c>
      <c r="P5">
        <v>141.55000000000001</v>
      </c>
      <c r="Q5">
        <v>793.29</v>
      </c>
      <c r="R5">
        <v>139.93</v>
      </c>
      <c r="S5">
        <v>86.27</v>
      </c>
      <c r="T5">
        <v>16235.27</v>
      </c>
      <c r="U5">
        <v>0.62</v>
      </c>
      <c r="V5">
        <v>0.74</v>
      </c>
      <c r="W5">
        <v>0.26</v>
      </c>
      <c r="X5">
        <v>0.95</v>
      </c>
      <c r="Y5">
        <v>2</v>
      </c>
      <c r="Z5">
        <v>10</v>
      </c>
      <c r="AA5">
        <v>98.900558662942686</v>
      </c>
      <c r="AB5">
        <v>135.3201075472916</v>
      </c>
      <c r="AC5">
        <v>122.40534640597809</v>
      </c>
      <c r="AD5">
        <v>98900.558662942683</v>
      </c>
      <c r="AE5">
        <v>135320.10754729161</v>
      </c>
      <c r="AF5">
        <v>5.332776099328203E-6</v>
      </c>
      <c r="AG5">
        <v>4</v>
      </c>
      <c r="AH5">
        <v>122405.3464059781</v>
      </c>
    </row>
    <row r="6" spans="1:34" x14ac:dyDescent="0.25">
      <c r="A6">
        <v>4</v>
      </c>
      <c r="B6">
        <v>55</v>
      </c>
      <c r="C6" t="s">
        <v>34</v>
      </c>
      <c r="D6">
        <v>5.3621999999999996</v>
      </c>
      <c r="E6">
        <v>18.649999999999999</v>
      </c>
      <c r="F6">
        <v>16.09</v>
      </c>
      <c r="G6">
        <v>48.26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17.829999999999998</v>
      </c>
      <c r="O6">
        <v>15186.08</v>
      </c>
      <c r="P6">
        <v>131.53</v>
      </c>
      <c r="Q6">
        <v>793.26</v>
      </c>
      <c r="R6">
        <v>130.66999999999999</v>
      </c>
      <c r="S6">
        <v>86.27</v>
      </c>
      <c r="T6">
        <v>11640.68</v>
      </c>
      <c r="U6">
        <v>0.66</v>
      </c>
      <c r="V6">
        <v>0.76</v>
      </c>
      <c r="W6">
        <v>0.25</v>
      </c>
      <c r="X6">
        <v>0.68</v>
      </c>
      <c r="Y6">
        <v>2</v>
      </c>
      <c r="Z6">
        <v>10</v>
      </c>
      <c r="AA6">
        <v>94.881180666895617</v>
      </c>
      <c r="AB6">
        <v>129.82061725066029</v>
      </c>
      <c r="AC6">
        <v>117.4307197446724</v>
      </c>
      <c r="AD6">
        <v>94881.180666895612</v>
      </c>
      <c r="AE6">
        <v>129820.61725066041</v>
      </c>
      <c r="AF6">
        <v>5.4595360558675913E-6</v>
      </c>
      <c r="AG6">
        <v>4</v>
      </c>
      <c r="AH6">
        <v>117430.7197446724</v>
      </c>
    </row>
    <row r="7" spans="1:34" x14ac:dyDescent="0.25">
      <c r="A7">
        <v>5</v>
      </c>
      <c r="B7">
        <v>55</v>
      </c>
      <c r="C7" t="s">
        <v>34</v>
      </c>
      <c r="D7">
        <v>5.4242999999999997</v>
      </c>
      <c r="E7">
        <v>18.440000000000001</v>
      </c>
      <c r="F7">
        <v>15.97</v>
      </c>
      <c r="G7">
        <v>59.88</v>
      </c>
      <c r="H7">
        <v>0.86</v>
      </c>
      <c r="I7">
        <v>16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123.54</v>
      </c>
      <c r="Q7">
        <v>793.3</v>
      </c>
      <c r="R7">
        <v>126.45</v>
      </c>
      <c r="S7">
        <v>86.27</v>
      </c>
      <c r="T7">
        <v>9549.77</v>
      </c>
      <c r="U7">
        <v>0.68</v>
      </c>
      <c r="V7">
        <v>0.76</v>
      </c>
      <c r="W7">
        <v>0.25</v>
      </c>
      <c r="X7">
        <v>0.56000000000000005</v>
      </c>
      <c r="Y7">
        <v>2</v>
      </c>
      <c r="Z7">
        <v>10</v>
      </c>
      <c r="AA7">
        <v>92.208575919360229</v>
      </c>
      <c r="AB7">
        <v>126.1638415280843</v>
      </c>
      <c r="AC7">
        <v>114.1229415647409</v>
      </c>
      <c r="AD7">
        <v>92208.575919360228</v>
      </c>
      <c r="AE7">
        <v>126163.8415280843</v>
      </c>
      <c r="AF7">
        <v>5.5227633112980822E-6</v>
      </c>
      <c r="AG7">
        <v>4</v>
      </c>
      <c r="AH7">
        <v>114122.9415647409</v>
      </c>
    </row>
    <row r="8" spans="1:34" x14ac:dyDescent="0.25">
      <c r="A8">
        <v>6</v>
      </c>
      <c r="B8">
        <v>55</v>
      </c>
      <c r="C8" t="s">
        <v>34</v>
      </c>
      <c r="D8">
        <v>5.4168000000000003</v>
      </c>
      <c r="E8">
        <v>18.46</v>
      </c>
      <c r="F8">
        <v>15.99</v>
      </c>
      <c r="G8">
        <v>59.98</v>
      </c>
      <c r="H8">
        <v>1</v>
      </c>
      <c r="I8">
        <v>16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123.96</v>
      </c>
      <c r="Q8">
        <v>793.32</v>
      </c>
      <c r="R8">
        <v>126.91</v>
      </c>
      <c r="S8">
        <v>86.27</v>
      </c>
      <c r="T8">
        <v>9780.7099999999991</v>
      </c>
      <c r="U8">
        <v>0.68</v>
      </c>
      <c r="V8">
        <v>0.76</v>
      </c>
      <c r="W8">
        <v>0.27</v>
      </c>
      <c r="X8">
        <v>0.57999999999999996</v>
      </c>
      <c r="Y8">
        <v>2</v>
      </c>
      <c r="Z8">
        <v>10</v>
      </c>
      <c r="AA8">
        <v>92.396382566322117</v>
      </c>
      <c r="AB8">
        <v>126.4208068679019</v>
      </c>
      <c r="AC8">
        <v>114.3553824931795</v>
      </c>
      <c r="AD8">
        <v>92396.382566322121</v>
      </c>
      <c r="AE8">
        <v>126420.80686790191</v>
      </c>
      <c r="AF8">
        <v>5.5151271693378786E-6</v>
      </c>
      <c r="AG8">
        <v>4</v>
      </c>
      <c r="AH8">
        <v>114355.3824931795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4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2.5998000000000001</v>
      </c>
      <c r="E2">
        <v>38.46</v>
      </c>
      <c r="F2">
        <v>25.76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356.92</v>
      </c>
      <c r="Q2">
        <v>794.04</v>
      </c>
      <c r="R2">
        <v>454.82</v>
      </c>
      <c r="S2">
        <v>86.27</v>
      </c>
      <c r="T2">
        <v>172506.11</v>
      </c>
      <c r="U2">
        <v>0.19</v>
      </c>
      <c r="V2">
        <v>0.47</v>
      </c>
      <c r="W2">
        <v>0.63</v>
      </c>
      <c r="X2">
        <v>10.33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4.0015999999999998</v>
      </c>
      <c r="E3">
        <v>24.99</v>
      </c>
      <c r="F3">
        <v>18.82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39.950000000000003</v>
      </c>
      <c r="O3">
        <v>24447.22</v>
      </c>
      <c r="P3">
        <v>257.02999999999997</v>
      </c>
      <c r="Q3">
        <v>793.62</v>
      </c>
      <c r="R3">
        <v>221.39</v>
      </c>
      <c r="S3">
        <v>86.27</v>
      </c>
      <c r="T3">
        <v>56629.72</v>
      </c>
      <c r="U3">
        <v>0.39</v>
      </c>
      <c r="V3">
        <v>0.65</v>
      </c>
      <c r="W3">
        <v>0.37</v>
      </c>
      <c r="X3">
        <v>3.4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4.4366000000000003</v>
      </c>
      <c r="E4">
        <v>22.54</v>
      </c>
      <c r="F4">
        <v>17.73</v>
      </c>
      <c r="G4">
        <v>18.03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239.06</v>
      </c>
      <c r="Q4">
        <v>793.25</v>
      </c>
      <c r="R4">
        <v>185.74</v>
      </c>
      <c r="S4">
        <v>86.27</v>
      </c>
      <c r="T4">
        <v>38978.230000000003</v>
      </c>
      <c r="U4">
        <v>0.46</v>
      </c>
      <c r="V4">
        <v>0.69</v>
      </c>
      <c r="W4">
        <v>0.32</v>
      </c>
      <c r="X4">
        <v>2.3199999999999998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4.7461000000000002</v>
      </c>
      <c r="E5">
        <v>21.07</v>
      </c>
      <c r="F5">
        <v>16.920000000000002</v>
      </c>
      <c r="G5">
        <v>24.17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224.7</v>
      </c>
      <c r="Q5">
        <v>793.23</v>
      </c>
      <c r="R5">
        <v>158.41999999999999</v>
      </c>
      <c r="S5">
        <v>86.27</v>
      </c>
      <c r="T5">
        <v>25404.67</v>
      </c>
      <c r="U5">
        <v>0.54</v>
      </c>
      <c r="V5">
        <v>0.72</v>
      </c>
      <c r="W5">
        <v>0.28999999999999998</v>
      </c>
      <c r="X5">
        <v>1.51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4.8815999999999997</v>
      </c>
      <c r="E6">
        <v>20.49</v>
      </c>
      <c r="F6">
        <v>16.690000000000001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218.53</v>
      </c>
      <c r="Q6">
        <v>793.23</v>
      </c>
      <c r="R6">
        <v>150.87</v>
      </c>
      <c r="S6">
        <v>86.27</v>
      </c>
      <c r="T6">
        <v>21674.63</v>
      </c>
      <c r="U6">
        <v>0.56999999999999995</v>
      </c>
      <c r="V6">
        <v>0.73</v>
      </c>
      <c r="W6">
        <v>0.27</v>
      </c>
      <c r="X6">
        <v>1.28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5.0168999999999997</v>
      </c>
      <c r="E7">
        <v>19.93</v>
      </c>
      <c r="F7">
        <v>16.37</v>
      </c>
      <c r="G7">
        <v>36.369999999999997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211.3</v>
      </c>
      <c r="Q7">
        <v>793.22</v>
      </c>
      <c r="R7">
        <v>139.88</v>
      </c>
      <c r="S7">
        <v>86.27</v>
      </c>
      <c r="T7">
        <v>16208.21</v>
      </c>
      <c r="U7">
        <v>0.62</v>
      </c>
      <c r="V7">
        <v>0.74</v>
      </c>
      <c r="W7">
        <v>0.26</v>
      </c>
      <c r="X7">
        <v>0.96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5.0693000000000001</v>
      </c>
      <c r="E8">
        <v>19.73</v>
      </c>
      <c r="F8">
        <v>16.32</v>
      </c>
      <c r="G8">
        <v>42.56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207.27</v>
      </c>
      <c r="Q8">
        <v>793.3</v>
      </c>
      <c r="R8">
        <v>138.41</v>
      </c>
      <c r="S8">
        <v>86.27</v>
      </c>
      <c r="T8">
        <v>15493.79</v>
      </c>
      <c r="U8">
        <v>0.62</v>
      </c>
      <c r="V8">
        <v>0.75</v>
      </c>
      <c r="W8">
        <v>0.26</v>
      </c>
      <c r="X8">
        <v>0.91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5.1775000000000002</v>
      </c>
      <c r="E9">
        <v>19.309999999999999</v>
      </c>
      <c r="F9">
        <v>16.059999999999999</v>
      </c>
      <c r="G9">
        <v>50.71</v>
      </c>
      <c r="H9">
        <v>0.69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200.72</v>
      </c>
      <c r="Q9">
        <v>793.29</v>
      </c>
      <c r="R9">
        <v>129.53</v>
      </c>
      <c r="S9">
        <v>86.27</v>
      </c>
      <c r="T9">
        <v>11074.9</v>
      </c>
      <c r="U9">
        <v>0.67</v>
      </c>
      <c r="V9">
        <v>0.76</v>
      </c>
      <c r="W9">
        <v>0.25</v>
      </c>
      <c r="X9">
        <v>0.65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5.2092000000000001</v>
      </c>
      <c r="E10">
        <v>19.2</v>
      </c>
      <c r="F10">
        <v>16.02</v>
      </c>
      <c r="G10">
        <v>56.54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196.86</v>
      </c>
      <c r="Q10">
        <v>793.24</v>
      </c>
      <c r="R10">
        <v>128.43</v>
      </c>
      <c r="S10">
        <v>86.27</v>
      </c>
      <c r="T10">
        <v>10534.29</v>
      </c>
      <c r="U10">
        <v>0.67</v>
      </c>
      <c r="V10">
        <v>0.76</v>
      </c>
      <c r="W10">
        <v>0.25</v>
      </c>
      <c r="X10">
        <v>0.61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5.2815000000000003</v>
      </c>
      <c r="E11">
        <v>18.93</v>
      </c>
      <c r="F11">
        <v>15.83</v>
      </c>
      <c r="G11">
        <v>63.34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191.3</v>
      </c>
      <c r="Q11">
        <v>793.23</v>
      </c>
      <c r="R11">
        <v>121.95</v>
      </c>
      <c r="S11">
        <v>86.27</v>
      </c>
      <c r="T11">
        <v>7306.59</v>
      </c>
      <c r="U11">
        <v>0.71</v>
      </c>
      <c r="V11">
        <v>0.77</v>
      </c>
      <c r="W11">
        <v>0.24</v>
      </c>
      <c r="X11">
        <v>0.42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5.2710999999999997</v>
      </c>
      <c r="E12">
        <v>18.97</v>
      </c>
      <c r="F12">
        <v>15.91</v>
      </c>
      <c r="G12">
        <v>68.19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188.25</v>
      </c>
      <c r="Q12">
        <v>793.22</v>
      </c>
      <c r="R12">
        <v>124.88</v>
      </c>
      <c r="S12">
        <v>86.27</v>
      </c>
      <c r="T12">
        <v>8777.42</v>
      </c>
      <c r="U12">
        <v>0.69</v>
      </c>
      <c r="V12">
        <v>0.77</v>
      </c>
      <c r="W12">
        <v>0.24</v>
      </c>
      <c r="X12">
        <v>0.5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5.3071000000000002</v>
      </c>
      <c r="E13">
        <v>18.84</v>
      </c>
      <c r="F13">
        <v>15.86</v>
      </c>
      <c r="G13">
        <v>79.3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183.6</v>
      </c>
      <c r="Q13">
        <v>793.22</v>
      </c>
      <c r="R13">
        <v>123.21</v>
      </c>
      <c r="S13">
        <v>86.27</v>
      </c>
      <c r="T13">
        <v>7948.66</v>
      </c>
      <c r="U13">
        <v>0.7</v>
      </c>
      <c r="V13">
        <v>0.77</v>
      </c>
      <c r="W13">
        <v>0.24</v>
      </c>
      <c r="X13">
        <v>0.45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5.3563999999999998</v>
      </c>
      <c r="E14">
        <v>18.670000000000002</v>
      </c>
      <c r="F14">
        <v>15.72</v>
      </c>
      <c r="G14">
        <v>85.77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177.96</v>
      </c>
      <c r="Q14">
        <v>793.28</v>
      </c>
      <c r="R14">
        <v>118.37</v>
      </c>
      <c r="S14">
        <v>86.27</v>
      </c>
      <c r="T14">
        <v>5536.4</v>
      </c>
      <c r="U14">
        <v>0.73</v>
      </c>
      <c r="V14">
        <v>0.77</v>
      </c>
      <c r="W14">
        <v>0.24</v>
      </c>
      <c r="X14">
        <v>0.31</v>
      </c>
      <c r="Y14">
        <v>2</v>
      </c>
      <c r="Z14">
        <v>10</v>
      </c>
    </row>
    <row r="15" spans="1:26" x14ac:dyDescent="0.25">
      <c r="A15">
        <v>13</v>
      </c>
      <c r="B15">
        <v>100</v>
      </c>
      <c r="C15" t="s">
        <v>34</v>
      </c>
      <c r="D15">
        <v>5.3705999999999996</v>
      </c>
      <c r="E15">
        <v>18.62</v>
      </c>
      <c r="F15">
        <v>15.71</v>
      </c>
      <c r="G15">
        <v>94.29</v>
      </c>
      <c r="H15">
        <v>1.1499999999999999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173.37</v>
      </c>
      <c r="Q15">
        <v>793.21</v>
      </c>
      <c r="R15">
        <v>118.06</v>
      </c>
      <c r="S15">
        <v>86.27</v>
      </c>
      <c r="T15">
        <v>5386.47</v>
      </c>
      <c r="U15">
        <v>0.73</v>
      </c>
      <c r="V15">
        <v>0.77</v>
      </c>
      <c r="W15">
        <v>0.24</v>
      </c>
      <c r="X15">
        <v>0.3</v>
      </c>
      <c r="Y15">
        <v>2</v>
      </c>
      <c r="Z15">
        <v>10</v>
      </c>
    </row>
    <row r="16" spans="1:26" x14ac:dyDescent="0.25">
      <c r="A16">
        <v>14</v>
      </c>
      <c r="B16">
        <v>100</v>
      </c>
      <c r="C16" t="s">
        <v>34</v>
      </c>
      <c r="D16">
        <v>5.3513000000000002</v>
      </c>
      <c r="E16">
        <v>18.690000000000001</v>
      </c>
      <c r="F16">
        <v>15.78</v>
      </c>
      <c r="G16">
        <v>94.69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172.13</v>
      </c>
      <c r="Q16">
        <v>793.24</v>
      </c>
      <c r="R16">
        <v>120.48</v>
      </c>
      <c r="S16">
        <v>86.27</v>
      </c>
      <c r="T16">
        <v>6595.43</v>
      </c>
      <c r="U16">
        <v>0.72</v>
      </c>
      <c r="V16">
        <v>0.77</v>
      </c>
      <c r="W16">
        <v>0.24</v>
      </c>
      <c r="X16">
        <v>0.37</v>
      </c>
      <c r="Y16">
        <v>2</v>
      </c>
      <c r="Z16">
        <v>10</v>
      </c>
    </row>
    <row r="17" spans="1:26" x14ac:dyDescent="0.25">
      <c r="A17">
        <v>15</v>
      </c>
      <c r="B17">
        <v>100</v>
      </c>
      <c r="C17" t="s">
        <v>34</v>
      </c>
      <c r="D17">
        <v>5.3841000000000001</v>
      </c>
      <c r="E17">
        <v>18.57</v>
      </c>
      <c r="F17">
        <v>15.71</v>
      </c>
      <c r="G17">
        <v>104.71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169.61</v>
      </c>
      <c r="Q17">
        <v>793.36</v>
      </c>
      <c r="R17">
        <v>117.58</v>
      </c>
      <c r="S17">
        <v>86.27</v>
      </c>
      <c r="T17">
        <v>5148.08</v>
      </c>
      <c r="U17">
        <v>0.73</v>
      </c>
      <c r="V17">
        <v>0.78</v>
      </c>
      <c r="W17">
        <v>0.24</v>
      </c>
      <c r="X17">
        <v>0.3</v>
      </c>
      <c r="Y17">
        <v>2</v>
      </c>
      <c r="Z17">
        <v>10</v>
      </c>
    </row>
    <row r="18" spans="1:26" x14ac:dyDescent="0.25">
      <c r="A18">
        <v>0</v>
      </c>
      <c r="B18">
        <v>40</v>
      </c>
      <c r="C18" t="s">
        <v>34</v>
      </c>
      <c r="D18">
        <v>4.1837999999999997</v>
      </c>
      <c r="E18">
        <v>23.9</v>
      </c>
      <c r="F18">
        <v>19.75</v>
      </c>
      <c r="G18">
        <v>10.130000000000001</v>
      </c>
      <c r="H18">
        <v>0.2</v>
      </c>
      <c r="I18">
        <v>117</v>
      </c>
      <c r="J18">
        <v>89.87</v>
      </c>
      <c r="K18">
        <v>37.549999999999997</v>
      </c>
      <c r="L18">
        <v>1</v>
      </c>
      <c r="M18">
        <v>115</v>
      </c>
      <c r="N18">
        <v>11.32</v>
      </c>
      <c r="O18">
        <v>11317.98</v>
      </c>
      <c r="P18">
        <v>159.80000000000001</v>
      </c>
      <c r="Q18">
        <v>793.52</v>
      </c>
      <c r="R18">
        <v>252.76</v>
      </c>
      <c r="S18">
        <v>86.27</v>
      </c>
      <c r="T18">
        <v>72201.95</v>
      </c>
      <c r="U18">
        <v>0.34</v>
      </c>
      <c r="V18">
        <v>0.62</v>
      </c>
      <c r="W18">
        <v>0.41</v>
      </c>
      <c r="X18">
        <v>4.33</v>
      </c>
      <c r="Y18">
        <v>2</v>
      </c>
      <c r="Z18">
        <v>10</v>
      </c>
    </row>
    <row r="19" spans="1:26" x14ac:dyDescent="0.25">
      <c r="A19">
        <v>1</v>
      </c>
      <c r="B19">
        <v>40</v>
      </c>
      <c r="C19" t="s">
        <v>34</v>
      </c>
      <c r="D19">
        <v>4.9958999999999998</v>
      </c>
      <c r="E19">
        <v>20.02</v>
      </c>
      <c r="F19">
        <v>17.170000000000002</v>
      </c>
      <c r="G19">
        <v>21.46</v>
      </c>
      <c r="H19">
        <v>0.39</v>
      </c>
      <c r="I19">
        <v>48</v>
      </c>
      <c r="J19">
        <v>91.1</v>
      </c>
      <c r="K19">
        <v>37.549999999999997</v>
      </c>
      <c r="L19">
        <v>2</v>
      </c>
      <c r="M19">
        <v>46</v>
      </c>
      <c r="N19">
        <v>11.54</v>
      </c>
      <c r="O19">
        <v>11468.97</v>
      </c>
      <c r="P19">
        <v>130.84</v>
      </c>
      <c r="Q19">
        <v>793.36</v>
      </c>
      <c r="R19">
        <v>166.66</v>
      </c>
      <c r="S19">
        <v>86.27</v>
      </c>
      <c r="T19">
        <v>29495.61</v>
      </c>
      <c r="U19">
        <v>0.52</v>
      </c>
      <c r="V19">
        <v>0.71</v>
      </c>
      <c r="W19">
        <v>0.3</v>
      </c>
      <c r="X19">
        <v>1.76</v>
      </c>
      <c r="Y19">
        <v>2</v>
      </c>
      <c r="Z19">
        <v>10</v>
      </c>
    </row>
    <row r="20" spans="1:26" x14ac:dyDescent="0.25">
      <c r="A20">
        <v>2</v>
      </c>
      <c r="B20">
        <v>40</v>
      </c>
      <c r="C20" t="s">
        <v>34</v>
      </c>
      <c r="D20">
        <v>5.2759999999999998</v>
      </c>
      <c r="E20">
        <v>18.95</v>
      </c>
      <c r="F20">
        <v>16.47</v>
      </c>
      <c r="G20">
        <v>34.07</v>
      </c>
      <c r="H20">
        <v>0.56999999999999995</v>
      </c>
      <c r="I20">
        <v>29</v>
      </c>
      <c r="J20">
        <v>92.32</v>
      </c>
      <c r="K20">
        <v>37.549999999999997</v>
      </c>
      <c r="L20">
        <v>3</v>
      </c>
      <c r="M20">
        <v>27</v>
      </c>
      <c r="N20">
        <v>11.77</v>
      </c>
      <c r="O20">
        <v>11620.34</v>
      </c>
      <c r="P20">
        <v>116.38</v>
      </c>
      <c r="Q20">
        <v>793.26</v>
      </c>
      <c r="R20">
        <v>143.22</v>
      </c>
      <c r="S20">
        <v>86.27</v>
      </c>
      <c r="T20">
        <v>17869.560000000001</v>
      </c>
      <c r="U20">
        <v>0.6</v>
      </c>
      <c r="V20">
        <v>0.74</v>
      </c>
      <c r="W20">
        <v>0.27</v>
      </c>
      <c r="X20">
        <v>1.06</v>
      </c>
      <c r="Y20">
        <v>2</v>
      </c>
      <c r="Z20">
        <v>10</v>
      </c>
    </row>
    <row r="21" spans="1:26" x14ac:dyDescent="0.25">
      <c r="A21">
        <v>3</v>
      </c>
      <c r="B21">
        <v>40</v>
      </c>
      <c r="C21" t="s">
        <v>34</v>
      </c>
      <c r="D21">
        <v>5.4115000000000002</v>
      </c>
      <c r="E21">
        <v>18.48</v>
      </c>
      <c r="F21">
        <v>16.14</v>
      </c>
      <c r="G21">
        <v>46.12</v>
      </c>
      <c r="H21">
        <v>0.75</v>
      </c>
      <c r="I21">
        <v>21</v>
      </c>
      <c r="J21">
        <v>93.55</v>
      </c>
      <c r="K21">
        <v>37.549999999999997</v>
      </c>
      <c r="L21">
        <v>4</v>
      </c>
      <c r="M21">
        <v>6</v>
      </c>
      <c r="N21">
        <v>12</v>
      </c>
      <c r="O21">
        <v>11772.07</v>
      </c>
      <c r="P21">
        <v>105.77</v>
      </c>
      <c r="Q21">
        <v>793.35</v>
      </c>
      <c r="R21">
        <v>131.77000000000001</v>
      </c>
      <c r="S21">
        <v>86.27</v>
      </c>
      <c r="T21">
        <v>12183.66</v>
      </c>
      <c r="U21">
        <v>0.65</v>
      </c>
      <c r="V21">
        <v>0.75</v>
      </c>
      <c r="W21">
        <v>0.27</v>
      </c>
      <c r="X21">
        <v>0.73</v>
      </c>
      <c r="Y21">
        <v>2</v>
      </c>
      <c r="Z21">
        <v>10</v>
      </c>
    </row>
    <row r="22" spans="1:26" x14ac:dyDescent="0.25">
      <c r="A22">
        <v>4</v>
      </c>
      <c r="B22">
        <v>40</v>
      </c>
      <c r="C22" t="s">
        <v>34</v>
      </c>
      <c r="D22">
        <v>5.4093</v>
      </c>
      <c r="E22">
        <v>18.489999999999998</v>
      </c>
      <c r="F22">
        <v>16.149999999999999</v>
      </c>
      <c r="G22">
        <v>46.14</v>
      </c>
      <c r="H22">
        <v>0.93</v>
      </c>
      <c r="I22">
        <v>21</v>
      </c>
      <c r="J22">
        <v>94.79</v>
      </c>
      <c r="K22">
        <v>37.549999999999997</v>
      </c>
      <c r="L22">
        <v>5</v>
      </c>
      <c r="M22">
        <v>0</v>
      </c>
      <c r="N22">
        <v>12.23</v>
      </c>
      <c r="O22">
        <v>11924.18</v>
      </c>
      <c r="P22">
        <v>107.15</v>
      </c>
      <c r="Q22">
        <v>793.34</v>
      </c>
      <c r="R22">
        <v>131.96</v>
      </c>
      <c r="S22">
        <v>86.27</v>
      </c>
      <c r="T22">
        <v>12278.25</v>
      </c>
      <c r="U22">
        <v>0.65</v>
      </c>
      <c r="V22">
        <v>0.75</v>
      </c>
      <c r="W22">
        <v>0.28000000000000003</v>
      </c>
      <c r="X22">
        <v>0.74</v>
      </c>
      <c r="Y22">
        <v>2</v>
      </c>
      <c r="Z22">
        <v>10</v>
      </c>
    </row>
    <row r="23" spans="1:26" x14ac:dyDescent="0.25">
      <c r="A23">
        <v>0</v>
      </c>
      <c r="B23">
        <v>30</v>
      </c>
      <c r="C23" t="s">
        <v>34</v>
      </c>
      <c r="D23">
        <v>4.532</v>
      </c>
      <c r="E23">
        <v>22.07</v>
      </c>
      <c r="F23">
        <v>18.77</v>
      </c>
      <c r="G23">
        <v>12.11</v>
      </c>
      <c r="H23">
        <v>0.24</v>
      </c>
      <c r="I23">
        <v>93</v>
      </c>
      <c r="J23">
        <v>71.52</v>
      </c>
      <c r="K23">
        <v>32.270000000000003</v>
      </c>
      <c r="L23">
        <v>1</v>
      </c>
      <c r="M23">
        <v>91</v>
      </c>
      <c r="N23">
        <v>8.25</v>
      </c>
      <c r="O23">
        <v>9054.6</v>
      </c>
      <c r="P23">
        <v>127.01</v>
      </c>
      <c r="Q23">
        <v>793.64</v>
      </c>
      <c r="R23">
        <v>219.84</v>
      </c>
      <c r="S23">
        <v>86.27</v>
      </c>
      <c r="T23">
        <v>55861.01</v>
      </c>
      <c r="U23">
        <v>0.39</v>
      </c>
      <c r="V23">
        <v>0.65</v>
      </c>
      <c r="W23">
        <v>0.37</v>
      </c>
      <c r="X23">
        <v>3.36</v>
      </c>
      <c r="Y23">
        <v>2</v>
      </c>
      <c r="Z23">
        <v>10</v>
      </c>
    </row>
    <row r="24" spans="1:26" x14ac:dyDescent="0.25">
      <c r="A24">
        <v>1</v>
      </c>
      <c r="B24">
        <v>30</v>
      </c>
      <c r="C24" t="s">
        <v>34</v>
      </c>
      <c r="D24">
        <v>5.24</v>
      </c>
      <c r="E24">
        <v>19.079999999999998</v>
      </c>
      <c r="F24">
        <v>16.649999999999999</v>
      </c>
      <c r="G24">
        <v>26.29</v>
      </c>
      <c r="H24">
        <v>0.48</v>
      </c>
      <c r="I24">
        <v>38</v>
      </c>
      <c r="J24">
        <v>72.7</v>
      </c>
      <c r="K24">
        <v>32.270000000000003</v>
      </c>
      <c r="L24">
        <v>2</v>
      </c>
      <c r="M24">
        <v>36</v>
      </c>
      <c r="N24">
        <v>8.43</v>
      </c>
      <c r="O24">
        <v>9200.25</v>
      </c>
      <c r="P24">
        <v>101.74</v>
      </c>
      <c r="Q24">
        <v>793.3</v>
      </c>
      <c r="R24">
        <v>149.02000000000001</v>
      </c>
      <c r="S24">
        <v>86.27</v>
      </c>
      <c r="T24">
        <v>20725.810000000001</v>
      </c>
      <c r="U24">
        <v>0.57999999999999996</v>
      </c>
      <c r="V24">
        <v>0.73</v>
      </c>
      <c r="W24">
        <v>0.28000000000000003</v>
      </c>
      <c r="X24">
        <v>1.24</v>
      </c>
      <c r="Y24">
        <v>2</v>
      </c>
      <c r="Z24">
        <v>10</v>
      </c>
    </row>
    <row r="25" spans="1:26" x14ac:dyDescent="0.25">
      <c r="A25">
        <v>2</v>
      </c>
      <c r="B25">
        <v>30</v>
      </c>
      <c r="C25" t="s">
        <v>34</v>
      </c>
      <c r="D25">
        <v>5.3419999999999996</v>
      </c>
      <c r="E25">
        <v>18.72</v>
      </c>
      <c r="F25">
        <v>16.440000000000001</v>
      </c>
      <c r="G25">
        <v>35.229999999999997</v>
      </c>
      <c r="H25">
        <v>0.71</v>
      </c>
      <c r="I25">
        <v>28</v>
      </c>
      <c r="J25">
        <v>73.88</v>
      </c>
      <c r="K25">
        <v>32.270000000000003</v>
      </c>
      <c r="L25">
        <v>3</v>
      </c>
      <c r="M25">
        <v>0</v>
      </c>
      <c r="N25">
        <v>8.61</v>
      </c>
      <c r="O25">
        <v>9346.23</v>
      </c>
      <c r="P25">
        <v>94.45</v>
      </c>
      <c r="Q25">
        <v>793.48</v>
      </c>
      <c r="R25">
        <v>141.19</v>
      </c>
      <c r="S25">
        <v>86.27</v>
      </c>
      <c r="T25">
        <v>16861</v>
      </c>
      <c r="U25">
        <v>0.61</v>
      </c>
      <c r="V25">
        <v>0.74</v>
      </c>
      <c r="W25">
        <v>0.3</v>
      </c>
      <c r="X25">
        <v>1.03</v>
      </c>
      <c r="Y25">
        <v>2</v>
      </c>
      <c r="Z25">
        <v>10</v>
      </c>
    </row>
    <row r="26" spans="1:26" x14ac:dyDescent="0.25">
      <c r="A26">
        <v>0</v>
      </c>
      <c r="B26">
        <v>15</v>
      </c>
      <c r="C26" t="s">
        <v>34</v>
      </c>
      <c r="D26">
        <v>5.0552999999999999</v>
      </c>
      <c r="E26">
        <v>19.78</v>
      </c>
      <c r="F26">
        <v>17.47</v>
      </c>
      <c r="G26">
        <v>19.059999999999999</v>
      </c>
      <c r="H26">
        <v>0.43</v>
      </c>
      <c r="I26">
        <v>55</v>
      </c>
      <c r="J26">
        <v>39.78</v>
      </c>
      <c r="K26">
        <v>19.54</v>
      </c>
      <c r="L26">
        <v>1</v>
      </c>
      <c r="M26">
        <v>7</v>
      </c>
      <c r="N26">
        <v>4.24</v>
      </c>
      <c r="O26">
        <v>5140</v>
      </c>
      <c r="P26">
        <v>67.81</v>
      </c>
      <c r="Q26">
        <v>793.63</v>
      </c>
      <c r="R26">
        <v>174.54</v>
      </c>
      <c r="S26">
        <v>86.27</v>
      </c>
      <c r="T26">
        <v>33398.879999999997</v>
      </c>
      <c r="U26">
        <v>0.49</v>
      </c>
      <c r="V26">
        <v>0.7</v>
      </c>
      <c r="W26">
        <v>0.37</v>
      </c>
      <c r="X26">
        <v>2.06</v>
      </c>
      <c r="Y26">
        <v>2</v>
      </c>
      <c r="Z26">
        <v>10</v>
      </c>
    </row>
    <row r="27" spans="1:26" x14ac:dyDescent="0.25">
      <c r="A27">
        <v>1</v>
      </c>
      <c r="B27">
        <v>15</v>
      </c>
      <c r="C27" t="s">
        <v>34</v>
      </c>
      <c r="D27">
        <v>5.0651000000000002</v>
      </c>
      <c r="E27">
        <v>19.739999999999998</v>
      </c>
      <c r="F27">
        <v>17.440000000000001</v>
      </c>
      <c r="G27">
        <v>19.38</v>
      </c>
      <c r="H27">
        <v>0.84</v>
      </c>
      <c r="I27">
        <v>54</v>
      </c>
      <c r="J27">
        <v>40.89</v>
      </c>
      <c r="K27">
        <v>19.54</v>
      </c>
      <c r="L27">
        <v>2</v>
      </c>
      <c r="M27">
        <v>0</v>
      </c>
      <c r="N27">
        <v>4.3499999999999996</v>
      </c>
      <c r="O27">
        <v>5277.26</v>
      </c>
      <c r="P27">
        <v>69.16</v>
      </c>
      <c r="Q27">
        <v>793.57</v>
      </c>
      <c r="R27">
        <v>173.48</v>
      </c>
      <c r="S27">
        <v>86.27</v>
      </c>
      <c r="T27">
        <v>32876.239999999998</v>
      </c>
      <c r="U27">
        <v>0.5</v>
      </c>
      <c r="V27">
        <v>0.7</v>
      </c>
      <c r="W27">
        <v>0.38</v>
      </c>
      <c r="X27">
        <v>2.0299999999999998</v>
      </c>
      <c r="Y27">
        <v>2</v>
      </c>
      <c r="Z27">
        <v>10</v>
      </c>
    </row>
    <row r="28" spans="1:26" x14ac:dyDescent="0.25">
      <c r="A28">
        <v>0</v>
      </c>
      <c r="B28">
        <v>70</v>
      </c>
      <c r="C28" t="s">
        <v>34</v>
      </c>
      <c r="D28">
        <v>3.3216999999999999</v>
      </c>
      <c r="E28">
        <v>30.11</v>
      </c>
      <c r="F28">
        <v>22.53</v>
      </c>
      <c r="G28">
        <v>7.31</v>
      </c>
      <c r="H28">
        <v>0.12</v>
      </c>
      <c r="I28">
        <v>185</v>
      </c>
      <c r="J28">
        <v>141.81</v>
      </c>
      <c r="K28">
        <v>47.83</v>
      </c>
      <c r="L28">
        <v>1</v>
      </c>
      <c r="M28">
        <v>183</v>
      </c>
      <c r="N28">
        <v>22.98</v>
      </c>
      <c r="O28">
        <v>17723.39</v>
      </c>
      <c r="P28">
        <v>252.63</v>
      </c>
      <c r="Q28">
        <v>793.79</v>
      </c>
      <c r="R28">
        <v>346.11</v>
      </c>
      <c r="S28">
        <v>86.27</v>
      </c>
      <c r="T28">
        <v>118532.53</v>
      </c>
      <c r="U28">
        <v>0.25</v>
      </c>
      <c r="V28">
        <v>0.54</v>
      </c>
      <c r="W28">
        <v>0.52</v>
      </c>
      <c r="X28">
        <v>7.11</v>
      </c>
      <c r="Y28">
        <v>2</v>
      </c>
      <c r="Z28">
        <v>10</v>
      </c>
    </row>
    <row r="29" spans="1:26" x14ac:dyDescent="0.25">
      <c r="A29">
        <v>1</v>
      </c>
      <c r="B29">
        <v>70</v>
      </c>
      <c r="C29" t="s">
        <v>34</v>
      </c>
      <c r="D29">
        <v>4.5387000000000004</v>
      </c>
      <c r="E29">
        <v>22.03</v>
      </c>
      <c r="F29">
        <v>17.75</v>
      </c>
      <c r="G29">
        <v>15</v>
      </c>
      <c r="H29">
        <v>0.25</v>
      </c>
      <c r="I29">
        <v>71</v>
      </c>
      <c r="J29">
        <v>143.16999999999999</v>
      </c>
      <c r="K29">
        <v>47.83</v>
      </c>
      <c r="L29">
        <v>2</v>
      </c>
      <c r="M29">
        <v>69</v>
      </c>
      <c r="N29">
        <v>23.34</v>
      </c>
      <c r="O29">
        <v>17891.86</v>
      </c>
      <c r="P29">
        <v>193.82</v>
      </c>
      <c r="Q29">
        <v>793.39</v>
      </c>
      <c r="R29">
        <v>186.24</v>
      </c>
      <c r="S29">
        <v>86.27</v>
      </c>
      <c r="T29">
        <v>39168.01</v>
      </c>
      <c r="U29">
        <v>0.46</v>
      </c>
      <c r="V29">
        <v>0.69</v>
      </c>
      <c r="W29">
        <v>0.31</v>
      </c>
      <c r="X29">
        <v>2.34</v>
      </c>
      <c r="Y29">
        <v>2</v>
      </c>
      <c r="Z29">
        <v>10</v>
      </c>
    </row>
    <row r="30" spans="1:26" x14ac:dyDescent="0.25">
      <c r="A30">
        <v>2</v>
      </c>
      <c r="B30">
        <v>70</v>
      </c>
      <c r="C30" t="s">
        <v>34</v>
      </c>
      <c r="D30">
        <v>4.8581000000000003</v>
      </c>
      <c r="E30">
        <v>20.58</v>
      </c>
      <c r="F30">
        <v>17.059999999999999</v>
      </c>
      <c r="G30">
        <v>22.74</v>
      </c>
      <c r="H30">
        <v>0.37</v>
      </c>
      <c r="I30">
        <v>45</v>
      </c>
      <c r="J30">
        <v>144.54</v>
      </c>
      <c r="K30">
        <v>47.83</v>
      </c>
      <c r="L30">
        <v>3</v>
      </c>
      <c r="M30">
        <v>43</v>
      </c>
      <c r="N30">
        <v>23.71</v>
      </c>
      <c r="O30">
        <v>18060.849999999999</v>
      </c>
      <c r="P30">
        <v>181.7</v>
      </c>
      <c r="Q30">
        <v>793.5</v>
      </c>
      <c r="R30">
        <v>162.87</v>
      </c>
      <c r="S30">
        <v>86.27</v>
      </c>
      <c r="T30">
        <v>27616.33</v>
      </c>
      <c r="U30">
        <v>0.53</v>
      </c>
      <c r="V30">
        <v>0.71</v>
      </c>
      <c r="W30">
        <v>0.28999999999999998</v>
      </c>
      <c r="X30">
        <v>1.64</v>
      </c>
      <c r="Y30">
        <v>2</v>
      </c>
      <c r="Z30">
        <v>10</v>
      </c>
    </row>
    <row r="31" spans="1:26" x14ac:dyDescent="0.25">
      <c r="A31">
        <v>3</v>
      </c>
      <c r="B31">
        <v>70</v>
      </c>
      <c r="C31" t="s">
        <v>34</v>
      </c>
      <c r="D31">
        <v>5.0614999999999997</v>
      </c>
      <c r="E31">
        <v>19.760000000000002</v>
      </c>
      <c r="F31">
        <v>16.600000000000001</v>
      </c>
      <c r="G31">
        <v>31.13</v>
      </c>
      <c r="H31">
        <v>0.49</v>
      </c>
      <c r="I31">
        <v>32</v>
      </c>
      <c r="J31">
        <v>145.91999999999999</v>
      </c>
      <c r="K31">
        <v>47.83</v>
      </c>
      <c r="L31">
        <v>4</v>
      </c>
      <c r="M31">
        <v>30</v>
      </c>
      <c r="N31">
        <v>24.09</v>
      </c>
      <c r="O31">
        <v>18230.349999999999</v>
      </c>
      <c r="P31">
        <v>172.15</v>
      </c>
      <c r="Q31">
        <v>793.38</v>
      </c>
      <c r="R31">
        <v>148.07</v>
      </c>
      <c r="S31">
        <v>86.27</v>
      </c>
      <c r="T31">
        <v>20279.28</v>
      </c>
      <c r="U31">
        <v>0.57999999999999996</v>
      </c>
      <c r="V31">
        <v>0.73</v>
      </c>
      <c r="W31">
        <v>0.27</v>
      </c>
      <c r="X31">
        <v>1.19</v>
      </c>
      <c r="Y31">
        <v>2</v>
      </c>
      <c r="Z31">
        <v>10</v>
      </c>
    </row>
    <row r="32" spans="1:26" x14ac:dyDescent="0.25">
      <c r="A32">
        <v>4</v>
      </c>
      <c r="B32">
        <v>70</v>
      </c>
      <c r="C32" t="s">
        <v>34</v>
      </c>
      <c r="D32">
        <v>5.2297000000000002</v>
      </c>
      <c r="E32">
        <v>19.12</v>
      </c>
      <c r="F32">
        <v>16.170000000000002</v>
      </c>
      <c r="G32">
        <v>38.81</v>
      </c>
      <c r="H32">
        <v>0.6</v>
      </c>
      <c r="I32">
        <v>25</v>
      </c>
      <c r="J32">
        <v>147.30000000000001</v>
      </c>
      <c r="K32">
        <v>47.83</v>
      </c>
      <c r="L32">
        <v>5</v>
      </c>
      <c r="M32">
        <v>23</v>
      </c>
      <c r="N32">
        <v>24.47</v>
      </c>
      <c r="O32">
        <v>18400.38</v>
      </c>
      <c r="P32">
        <v>161.97999999999999</v>
      </c>
      <c r="Q32">
        <v>793.33</v>
      </c>
      <c r="R32">
        <v>133.06</v>
      </c>
      <c r="S32">
        <v>86.27</v>
      </c>
      <c r="T32">
        <v>12808.07</v>
      </c>
      <c r="U32">
        <v>0.65</v>
      </c>
      <c r="V32">
        <v>0.75</v>
      </c>
      <c r="W32">
        <v>0.26</v>
      </c>
      <c r="X32">
        <v>0.76</v>
      </c>
      <c r="Y32">
        <v>2</v>
      </c>
      <c r="Z32">
        <v>10</v>
      </c>
    </row>
    <row r="33" spans="1:26" x14ac:dyDescent="0.25">
      <c r="A33">
        <v>5</v>
      </c>
      <c r="B33">
        <v>70</v>
      </c>
      <c r="C33" t="s">
        <v>34</v>
      </c>
      <c r="D33">
        <v>5.2880000000000003</v>
      </c>
      <c r="E33">
        <v>18.91</v>
      </c>
      <c r="F33">
        <v>16.100000000000001</v>
      </c>
      <c r="G33">
        <v>48.31</v>
      </c>
      <c r="H33">
        <v>0.71</v>
      </c>
      <c r="I33">
        <v>20</v>
      </c>
      <c r="J33">
        <v>148.68</v>
      </c>
      <c r="K33">
        <v>47.83</v>
      </c>
      <c r="L33">
        <v>6</v>
      </c>
      <c r="M33">
        <v>18</v>
      </c>
      <c r="N33">
        <v>24.85</v>
      </c>
      <c r="O33">
        <v>18570.939999999999</v>
      </c>
      <c r="P33">
        <v>156.78</v>
      </c>
      <c r="Q33">
        <v>793.26</v>
      </c>
      <c r="R33">
        <v>131.21</v>
      </c>
      <c r="S33">
        <v>86.27</v>
      </c>
      <c r="T33">
        <v>11908.65</v>
      </c>
      <c r="U33">
        <v>0.66</v>
      </c>
      <c r="V33">
        <v>0.76</v>
      </c>
      <c r="W33">
        <v>0.25</v>
      </c>
      <c r="X33">
        <v>0.69</v>
      </c>
      <c r="Y33">
        <v>2</v>
      </c>
      <c r="Z33">
        <v>10</v>
      </c>
    </row>
    <row r="34" spans="1:26" x14ac:dyDescent="0.25">
      <c r="A34">
        <v>6</v>
      </c>
      <c r="B34">
        <v>70</v>
      </c>
      <c r="C34" t="s">
        <v>34</v>
      </c>
      <c r="D34">
        <v>5.3331999999999997</v>
      </c>
      <c r="E34">
        <v>18.75</v>
      </c>
      <c r="F34">
        <v>16.03</v>
      </c>
      <c r="G34">
        <v>56.58</v>
      </c>
      <c r="H34">
        <v>0.83</v>
      </c>
      <c r="I34">
        <v>17</v>
      </c>
      <c r="J34">
        <v>150.07</v>
      </c>
      <c r="K34">
        <v>47.83</v>
      </c>
      <c r="L34">
        <v>7</v>
      </c>
      <c r="M34">
        <v>15</v>
      </c>
      <c r="N34">
        <v>25.24</v>
      </c>
      <c r="O34">
        <v>18742.03</v>
      </c>
      <c r="P34">
        <v>150.28</v>
      </c>
      <c r="Q34">
        <v>793.23</v>
      </c>
      <c r="R34">
        <v>128.82</v>
      </c>
      <c r="S34">
        <v>86.27</v>
      </c>
      <c r="T34">
        <v>10727.67</v>
      </c>
      <c r="U34">
        <v>0.67</v>
      </c>
      <c r="V34">
        <v>0.76</v>
      </c>
      <c r="W34">
        <v>0.25</v>
      </c>
      <c r="X34">
        <v>0.62</v>
      </c>
      <c r="Y34">
        <v>2</v>
      </c>
      <c r="Z34">
        <v>10</v>
      </c>
    </row>
    <row r="35" spans="1:26" x14ac:dyDescent="0.25">
      <c r="A35">
        <v>7</v>
      </c>
      <c r="B35">
        <v>70</v>
      </c>
      <c r="C35" t="s">
        <v>34</v>
      </c>
      <c r="D35">
        <v>5.3924000000000003</v>
      </c>
      <c r="E35">
        <v>18.54</v>
      </c>
      <c r="F35">
        <v>15.91</v>
      </c>
      <c r="G35">
        <v>68.19</v>
      </c>
      <c r="H35">
        <v>0.94</v>
      </c>
      <c r="I35">
        <v>14</v>
      </c>
      <c r="J35">
        <v>151.46</v>
      </c>
      <c r="K35">
        <v>47.83</v>
      </c>
      <c r="L35">
        <v>8</v>
      </c>
      <c r="M35">
        <v>11</v>
      </c>
      <c r="N35">
        <v>25.63</v>
      </c>
      <c r="O35">
        <v>18913.66</v>
      </c>
      <c r="P35">
        <v>143.46</v>
      </c>
      <c r="Q35">
        <v>793.23</v>
      </c>
      <c r="R35">
        <v>124.7</v>
      </c>
      <c r="S35">
        <v>86.27</v>
      </c>
      <c r="T35">
        <v>8683.51</v>
      </c>
      <c r="U35">
        <v>0.69</v>
      </c>
      <c r="V35">
        <v>0.77</v>
      </c>
      <c r="W35">
        <v>0.25</v>
      </c>
      <c r="X35">
        <v>0.5</v>
      </c>
      <c r="Y35">
        <v>2</v>
      </c>
      <c r="Z35">
        <v>10</v>
      </c>
    </row>
    <row r="36" spans="1:26" x14ac:dyDescent="0.25">
      <c r="A36">
        <v>8</v>
      </c>
      <c r="B36">
        <v>70</v>
      </c>
      <c r="C36" t="s">
        <v>34</v>
      </c>
      <c r="D36">
        <v>5.4253999999999998</v>
      </c>
      <c r="E36">
        <v>18.43</v>
      </c>
      <c r="F36">
        <v>15.83</v>
      </c>
      <c r="G36">
        <v>73.05</v>
      </c>
      <c r="H36">
        <v>1.04</v>
      </c>
      <c r="I36">
        <v>13</v>
      </c>
      <c r="J36">
        <v>152.85</v>
      </c>
      <c r="K36">
        <v>47.83</v>
      </c>
      <c r="L36">
        <v>9</v>
      </c>
      <c r="M36">
        <v>1</v>
      </c>
      <c r="N36">
        <v>26.03</v>
      </c>
      <c r="O36">
        <v>19085.830000000002</v>
      </c>
      <c r="P36">
        <v>138.87</v>
      </c>
      <c r="Q36">
        <v>793.26</v>
      </c>
      <c r="R36">
        <v>121.44</v>
      </c>
      <c r="S36">
        <v>86.27</v>
      </c>
      <c r="T36">
        <v>7057.97</v>
      </c>
      <c r="U36">
        <v>0.71</v>
      </c>
      <c r="V36">
        <v>0.77</v>
      </c>
      <c r="W36">
        <v>0.25</v>
      </c>
      <c r="X36">
        <v>0.42</v>
      </c>
      <c r="Y36">
        <v>2</v>
      </c>
      <c r="Z36">
        <v>10</v>
      </c>
    </row>
    <row r="37" spans="1:26" x14ac:dyDescent="0.25">
      <c r="A37">
        <v>9</v>
      </c>
      <c r="B37">
        <v>70</v>
      </c>
      <c r="C37" t="s">
        <v>34</v>
      </c>
      <c r="D37">
        <v>5.4275000000000002</v>
      </c>
      <c r="E37">
        <v>18.420000000000002</v>
      </c>
      <c r="F37">
        <v>15.82</v>
      </c>
      <c r="G37">
        <v>73.02</v>
      </c>
      <c r="H37">
        <v>1.1499999999999999</v>
      </c>
      <c r="I37">
        <v>13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139.79</v>
      </c>
      <c r="Q37">
        <v>793.26</v>
      </c>
      <c r="R37">
        <v>121.17</v>
      </c>
      <c r="S37">
        <v>86.27</v>
      </c>
      <c r="T37">
        <v>6923.36</v>
      </c>
      <c r="U37">
        <v>0.71</v>
      </c>
      <c r="V37">
        <v>0.77</v>
      </c>
      <c r="W37">
        <v>0.25</v>
      </c>
      <c r="X37">
        <v>0.41</v>
      </c>
      <c r="Y37">
        <v>2</v>
      </c>
      <c r="Z37">
        <v>10</v>
      </c>
    </row>
    <row r="38" spans="1:26" x14ac:dyDescent="0.25">
      <c r="A38">
        <v>0</v>
      </c>
      <c r="B38">
        <v>90</v>
      </c>
      <c r="C38" t="s">
        <v>34</v>
      </c>
      <c r="D38">
        <v>2.8315000000000001</v>
      </c>
      <c r="E38">
        <v>35.32</v>
      </c>
      <c r="F38">
        <v>24.58</v>
      </c>
      <c r="G38">
        <v>6.3</v>
      </c>
      <c r="H38">
        <v>0.1</v>
      </c>
      <c r="I38">
        <v>234</v>
      </c>
      <c r="J38">
        <v>176.73</v>
      </c>
      <c r="K38">
        <v>52.44</v>
      </c>
      <c r="L38">
        <v>1</v>
      </c>
      <c r="M38">
        <v>232</v>
      </c>
      <c r="N38">
        <v>33.29</v>
      </c>
      <c r="O38">
        <v>22031.19</v>
      </c>
      <c r="P38">
        <v>319.45</v>
      </c>
      <c r="Q38">
        <v>793.78</v>
      </c>
      <c r="R38">
        <v>415.02</v>
      </c>
      <c r="S38">
        <v>86.27</v>
      </c>
      <c r="T38">
        <v>152746.94</v>
      </c>
      <c r="U38">
        <v>0.21</v>
      </c>
      <c r="V38">
        <v>0.5</v>
      </c>
      <c r="W38">
        <v>0.59</v>
      </c>
      <c r="X38">
        <v>9.15</v>
      </c>
      <c r="Y38">
        <v>2</v>
      </c>
      <c r="Z38">
        <v>10</v>
      </c>
    </row>
    <row r="39" spans="1:26" x14ac:dyDescent="0.25">
      <c r="A39">
        <v>1</v>
      </c>
      <c r="B39">
        <v>90</v>
      </c>
      <c r="C39" t="s">
        <v>34</v>
      </c>
      <c r="D39">
        <v>4.1787999999999998</v>
      </c>
      <c r="E39">
        <v>23.93</v>
      </c>
      <c r="F39">
        <v>18.45</v>
      </c>
      <c r="G39">
        <v>12.87</v>
      </c>
      <c r="H39">
        <v>0.2</v>
      </c>
      <c r="I39">
        <v>86</v>
      </c>
      <c r="J39">
        <v>178.21</v>
      </c>
      <c r="K39">
        <v>52.44</v>
      </c>
      <c r="L39">
        <v>2</v>
      </c>
      <c r="M39">
        <v>84</v>
      </c>
      <c r="N39">
        <v>33.770000000000003</v>
      </c>
      <c r="O39">
        <v>22213.89</v>
      </c>
      <c r="P39">
        <v>235.68</v>
      </c>
      <c r="Q39">
        <v>793.46</v>
      </c>
      <c r="R39">
        <v>209.07</v>
      </c>
      <c r="S39">
        <v>86.27</v>
      </c>
      <c r="T39">
        <v>50511.62</v>
      </c>
      <c r="U39">
        <v>0.41</v>
      </c>
      <c r="V39">
        <v>0.66</v>
      </c>
      <c r="W39">
        <v>0.36</v>
      </c>
      <c r="X39">
        <v>3.04</v>
      </c>
      <c r="Y39">
        <v>2</v>
      </c>
      <c r="Z39">
        <v>10</v>
      </c>
    </row>
    <row r="40" spans="1:26" x14ac:dyDescent="0.25">
      <c r="A40">
        <v>2</v>
      </c>
      <c r="B40">
        <v>90</v>
      </c>
      <c r="C40" t="s">
        <v>34</v>
      </c>
      <c r="D40">
        <v>4.5934999999999997</v>
      </c>
      <c r="E40">
        <v>21.77</v>
      </c>
      <c r="F40">
        <v>17.43</v>
      </c>
      <c r="G40">
        <v>19.37</v>
      </c>
      <c r="H40">
        <v>0.3</v>
      </c>
      <c r="I40">
        <v>54</v>
      </c>
      <c r="J40">
        <v>179.7</v>
      </c>
      <c r="K40">
        <v>52.44</v>
      </c>
      <c r="L40">
        <v>3</v>
      </c>
      <c r="M40">
        <v>52</v>
      </c>
      <c r="N40">
        <v>34.26</v>
      </c>
      <c r="O40">
        <v>22397.24</v>
      </c>
      <c r="P40">
        <v>219.29</v>
      </c>
      <c r="Q40">
        <v>793.35</v>
      </c>
      <c r="R40">
        <v>175.56</v>
      </c>
      <c r="S40">
        <v>86.27</v>
      </c>
      <c r="T40">
        <v>33912.699999999997</v>
      </c>
      <c r="U40">
        <v>0.49</v>
      </c>
      <c r="V40">
        <v>0.7</v>
      </c>
      <c r="W40">
        <v>0.31</v>
      </c>
      <c r="X40">
        <v>2.02</v>
      </c>
      <c r="Y40">
        <v>2</v>
      </c>
      <c r="Z40">
        <v>10</v>
      </c>
    </row>
    <row r="41" spans="1:26" x14ac:dyDescent="0.25">
      <c r="A41">
        <v>3</v>
      </c>
      <c r="B41">
        <v>90</v>
      </c>
      <c r="C41" t="s">
        <v>34</v>
      </c>
      <c r="D41">
        <v>4.8834</v>
      </c>
      <c r="E41">
        <v>20.48</v>
      </c>
      <c r="F41">
        <v>16.71</v>
      </c>
      <c r="G41">
        <v>26.38</v>
      </c>
      <c r="H41">
        <v>0.39</v>
      </c>
      <c r="I41">
        <v>38</v>
      </c>
      <c r="J41">
        <v>181.19</v>
      </c>
      <c r="K41">
        <v>52.44</v>
      </c>
      <c r="L41">
        <v>4</v>
      </c>
      <c r="M41">
        <v>36</v>
      </c>
      <c r="N41">
        <v>34.75</v>
      </c>
      <c r="O41">
        <v>22581.25</v>
      </c>
      <c r="P41">
        <v>206.01</v>
      </c>
      <c r="Q41">
        <v>793.35</v>
      </c>
      <c r="R41">
        <v>150.85</v>
      </c>
      <c r="S41">
        <v>86.27</v>
      </c>
      <c r="T41">
        <v>21639.21</v>
      </c>
      <c r="U41">
        <v>0.56999999999999995</v>
      </c>
      <c r="V41">
        <v>0.73</v>
      </c>
      <c r="W41">
        <v>0.28000000000000003</v>
      </c>
      <c r="X41">
        <v>1.29</v>
      </c>
      <c r="Y41">
        <v>2</v>
      </c>
      <c r="Z41">
        <v>10</v>
      </c>
    </row>
    <row r="42" spans="1:26" x14ac:dyDescent="0.25">
      <c r="A42">
        <v>4</v>
      </c>
      <c r="B42">
        <v>90</v>
      </c>
      <c r="C42" t="s">
        <v>34</v>
      </c>
      <c r="D42">
        <v>4.9996999999999998</v>
      </c>
      <c r="E42">
        <v>20</v>
      </c>
      <c r="F42">
        <v>16.510000000000002</v>
      </c>
      <c r="G42">
        <v>33.03</v>
      </c>
      <c r="H42">
        <v>0.49</v>
      </c>
      <c r="I42">
        <v>30</v>
      </c>
      <c r="J42">
        <v>182.69</v>
      </c>
      <c r="K42">
        <v>52.44</v>
      </c>
      <c r="L42">
        <v>5</v>
      </c>
      <c r="M42">
        <v>28</v>
      </c>
      <c r="N42">
        <v>35.25</v>
      </c>
      <c r="O42">
        <v>22766.06</v>
      </c>
      <c r="P42">
        <v>200.45</v>
      </c>
      <c r="Q42">
        <v>793.33</v>
      </c>
      <c r="R42">
        <v>144.88999999999999</v>
      </c>
      <c r="S42">
        <v>86.27</v>
      </c>
      <c r="T42">
        <v>18699.71</v>
      </c>
      <c r="U42">
        <v>0.6</v>
      </c>
      <c r="V42">
        <v>0.74</v>
      </c>
      <c r="W42">
        <v>0.27</v>
      </c>
      <c r="X42">
        <v>1.1000000000000001</v>
      </c>
      <c r="Y42">
        <v>2</v>
      </c>
      <c r="Z42">
        <v>10</v>
      </c>
    </row>
    <row r="43" spans="1:26" x14ac:dyDescent="0.25">
      <c r="A43">
        <v>5</v>
      </c>
      <c r="B43">
        <v>90</v>
      </c>
      <c r="C43" t="s">
        <v>34</v>
      </c>
      <c r="D43">
        <v>5.1608999999999998</v>
      </c>
      <c r="E43">
        <v>19.38</v>
      </c>
      <c r="F43">
        <v>16.100000000000001</v>
      </c>
      <c r="G43">
        <v>40.26</v>
      </c>
      <c r="H43">
        <v>0.57999999999999996</v>
      </c>
      <c r="I43">
        <v>24</v>
      </c>
      <c r="J43">
        <v>184.19</v>
      </c>
      <c r="K43">
        <v>52.44</v>
      </c>
      <c r="L43">
        <v>6</v>
      </c>
      <c r="M43">
        <v>22</v>
      </c>
      <c r="N43">
        <v>35.75</v>
      </c>
      <c r="O43">
        <v>22951.43</v>
      </c>
      <c r="P43">
        <v>191.65</v>
      </c>
      <c r="Q43">
        <v>793.22</v>
      </c>
      <c r="R43">
        <v>130.87</v>
      </c>
      <c r="S43">
        <v>86.27</v>
      </c>
      <c r="T43">
        <v>11718.23</v>
      </c>
      <c r="U43">
        <v>0.66</v>
      </c>
      <c r="V43">
        <v>0.76</v>
      </c>
      <c r="W43">
        <v>0.25</v>
      </c>
      <c r="X43">
        <v>0.69</v>
      </c>
      <c r="Y43">
        <v>2</v>
      </c>
      <c r="Z43">
        <v>10</v>
      </c>
    </row>
    <row r="44" spans="1:26" x14ac:dyDescent="0.25">
      <c r="A44">
        <v>6</v>
      </c>
      <c r="B44">
        <v>90</v>
      </c>
      <c r="C44" t="s">
        <v>34</v>
      </c>
      <c r="D44">
        <v>5.1738999999999997</v>
      </c>
      <c r="E44">
        <v>19.329999999999998</v>
      </c>
      <c r="F44">
        <v>16.16</v>
      </c>
      <c r="G44">
        <v>46.17</v>
      </c>
      <c r="H44">
        <v>0.67</v>
      </c>
      <c r="I44">
        <v>21</v>
      </c>
      <c r="J44">
        <v>185.7</v>
      </c>
      <c r="K44">
        <v>52.44</v>
      </c>
      <c r="L44">
        <v>7</v>
      </c>
      <c r="M44">
        <v>19</v>
      </c>
      <c r="N44">
        <v>36.26</v>
      </c>
      <c r="O44">
        <v>23137.49</v>
      </c>
      <c r="P44">
        <v>188.86</v>
      </c>
      <c r="Q44">
        <v>793.33</v>
      </c>
      <c r="R44">
        <v>133.05000000000001</v>
      </c>
      <c r="S44">
        <v>86.27</v>
      </c>
      <c r="T44">
        <v>12824.61</v>
      </c>
      <c r="U44">
        <v>0.65</v>
      </c>
      <c r="V44">
        <v>0.75</v>
      </c>
      <c r="W44">
        <v>0.25</v>
      </c>
      <c r="X44">
        <v>0.75</v>
      </c>
      <c r="Y44">
        <v>2</v>
      </c>
      <c r="Z44">
        <v>10</v>
      </c>
    </row>
    <row r="45" spans="1:26" x14ac:dyDescent="0.25">
      <c r="A45">
        <v>7</v>
      </c>
      <c r="B45">
        <v>90</v>
      </c>
      <c r="C45" t="s">
        <v>34</v>
      </c>
      <c r="D45">
        <v>5.1935000000000002</v>
      </c>
      <c r="E45">
        <v>19.260000000000002</v>
      </c>
      <c r="F45">
        <v>16.190000000000001</v>
      </c>
      <c r="G45">
        <v>53.98</v>
      </c>
      <c r="H45">
        <v>0.76</v>
      </c>
      <c r="I45">
        <v>18</v>
      </c>
      <c r="J45">
        <v>187.22</v>
      </c>
      <c r="K45">
        <v>52.44</v>
      </c>
      <c r="L45">
        <v>8</v>
      </c>
      <c r="M45">
        <v>16</v>
      </c>
      <c r="N45">
        <v>36.78</v>
      </c>
      <c r="O45">
        <v>23324.240000000002</v>
      </c>
      <c r="P45">
        <v>185.72</v>
      </c>
      <c r="Q45">
        <v>793.21</v>
      </c>
      <c r="R45">
        <v>134.54</v>
      </c>
      <c r="S45">
        <v>86.27</v>
      </c>
      <c r="T45">
        <v>13587.14</v>
      </c>
      <c r="U45">
        <v>0.64</v>
      </c>
      <c r="V45">
        <v>0.75</v>
      </c>
      <c r="W45">
        <v>0.25</v>
      </c>
      <c r="X45">
        <v>0.78</v>
      </c>
      <c r="Y45">
        <v>2</v>
      </c>
      <c r="Z45">
        <v>10</v>
      </c>
    </row>
    <row r="46" spans="1:26" x14ac:dyDescent="0.25">
      <c r="A46">
        <v>8</v>
      </c>
      <c r="B46">
        <v>90</v>
      </c>
      <c r="C46" t="s">
        <v>34</v>
      </c>
      <c r="D46">
        <v>5.2752999999999997</v>
      </c>
      <c r="E46">
        <v>18.96</v>
      </c>
      <c r="F46">
        <v>15.97</v>
      </c>
      <c r="G46">
        <v>59.88</v>
      </c>
      <c r="H46">
        <v>0.85</v>
      </c>
      <c r="I46">
        <v>16</v>
      </c>
      <c r="J46">
        <v>188.74</v>
      </c>
      <c r="K46">
        <v>52.44</v>
      </c>
      <c r="L46">
        <v>9</v>
      </c>
      <c r="M46">
        <v>14</v>
      </c>
      <c r="N46">
        <v>37.299999999999997</v>
      </c>
      <c r="O46">
        <v>23511.69</v>
      </c>
      <c r="P46">
        <v>178.29</v>
      </c>
      <c r="Q46">
        <v>793.29</v>
      </c>
      <c r="R46">
        <v>126.52</v>
      </c>
      <c r="S46">
        <v>86.27</v>
      </c>
      <c r="T46">
        <v>9584.42</v>
      </c>
      <c r="U46">
        <v>0.68</v>
      </c>
      <c r="V46">
        <v>0.76</v>
      </c>
      <c r="W46">
        <v>0.25</v>
      </c>
      <c r="X46">
        <v>0.56000000000000005</v>
      </c>
      <c r="Y46">
        <v>2</v>
      </c>
      <c r="Z46">
        <v>10</v>
      </c>
    </row>
    <row r="47" spans="1:26" x14ac:dyDescent="0.25">
      <c r="A47">
        <v>9</v>
      </c>
      <c r="B47">
        <v>90</v>
      </c>
      <c r="C47" t="s">
        <v>34</v>
      </c>
      <c r="D47">
        <v>5.3136000000000001</v>
      </c>
      <c r="E47">
        <v>18.82</v>
      </c>
      <c r="F47">
        <v>15.9</v>
      </c>
      <c r="G47">
        <v>68.150000000000006</v>
      </c>
      <c r="H47">
        <v>0.93</v>
      </c>
      <c r="I47">
        <v>14</v>
      </c>
      <c r="J47">
        <v>190.26</v>
      </c>
      <c r="K47">
        <v>52.44</v>
      </c>
      <c r="L47">
        <v>10</v>
      </c>
      <c r="M47">
        <v>12</v>
      </c>
      <c r="N47">
        <v>37.82</v>
      </c>
      <c r="O47">
        <v>23699.85</v>
      </c>
      <c r="P47">
        <v>174.19</v>
      </c>
      <c r="Q47">
        <v>793.23</v>
      </c>
      <c r="R47">
        <v>124.42</v>
      </c>
      <c r="S47">
        <v>86.27</v>
      </c>
      <c r="T47">
        <v>8544.4699999999993</v>
      </c>
      <c r="U47">
        <v>0.69</v>
      </c>
      <c r="V47">
        <v>0.77</v>
      </c>
      <c r="W47">
        <v>0.24</v>
      </c>
      <c r="X47">
        <v>0.49</v>
      </c>
      <c r="Y47">
        <v>2</v>
      </c>
      <c r="Z47">
        <v>10</v>
      </c>
    </row>
    <row r="48" spans="1:26" x14ac:dyDescent="0.25">
      <c r="A48">
        <v>10</v>
      </c>
      <c r="B48">
        <v>90</v>
      </c>
      <c r="C48" t="s">
        <v>34</v>
      </c>
      <c r="D48">
        <v>5.3428000000000004</v>
      </c>
      <c r="E48">
        <v>18.72</v>
      </c>
      <c r="F48">
        <v>15.87</v>
      </c>
      <c r="G48">
        <v>79.349999999999994</v>
      </c>
      <c r="H48">
        <v>1.02</v>
      </c>
      <c r="I48">
        <v>12</v>
      </c>
      <c r="J48">
        <v>191.79</v>
      </c>
      <c r="K48">
        <v>52.44</v>
      </c>
      <c r="L48">
        <v>11</v>
      </c>
      <c r="M48">
        <v>10</v>
      </c>
      <c r="N48">
        <v>38.35</v>
      </c>
      <c r="O48">
        <v>23888.73</v>
      </c>
      <c r="P48">
        <v>167.94</v>
      </c>
      <c r="Q48">
        <v>793.21</v>
      </c>
      <c r="R48">
        <v>123.54</v>
      </c>
      <c r="S48">
        <v>86.27</v>
      </c>
      <c r="T48">
        <v>8113.74</v>
      </c>
      <c r="U48">
        <v>0.7</v>
      </c>
      <c r="V48">
        <v>0.77</v>
      </c>
      <c r="W48">
        <v>0.24</v>
      </c>
      <c r="X48">
        <v>0.46</v>
      </c>
      <c r="Y48">
        <v>2</v>
      </c>
      <c r="Z48">
        <v>10</v>
      </c>
    </row>
    <row r="49" spans="1:26" x14ac:dyDescent="0.25">
      <c r="A49">
        <v>11</v>
      </c>
      <c r="B49">
        <v>90</v>
      </c>
      <c r="C49" t="s">
        <v>34</v>
      </c>
      <c r="D49">
        <v>5.4019000000000004</v>
      </c>
      <c r="E49">
        <v>18.510000000000002</v>
      </c>
      <c r="F49">
        <v>15.7</v>
      </c>
      <c r="G49">
        <v>85.64</v>
      </c>
      <c r="H49">
        <v>1.1000000000000001</v>
      </c>
      <c r="I49">
        <v>11</v>
      </c>
      <c r="J49">
        <v>193.33</v>
      </c>
      <c r="K49">
        <v>52.44</v>
      </c>
      <c r="L49">
        <v>12</v>
      </c>
      <c r="M49">
        <v>8</v>
      </c>
      <c r="N49">
        <v>38.89</v>
      </c>
      <c r="O49">
        <v>24078.33</v>
      </c>
      <c r="P49">
        <v>162.47</v>
      </c>
      <c r="Q49">
        <v>793.22</v>
      </c>
      <c r="R49">
        <v>117.48</v>
      </c>
      <c r="S49">
        <v>86.27</v>
      </c>
      <c r="T49">
        <v>5089.84</v>
      </c>
      <c r="U49">
        <v>0.73</v>
      </c>
      <c r="V49">
        <v>0.78</v>
      </c>
      <c r="W49">
        <v>0.24</v>
      </c>
      <c r="X49">
        <v>0.28999999999999998</v>
      </c>
      <c r="Y49">
        <v>2</v>
      </c>
      <c r="Z49">
        <v>10</v>
      </c>
    </row>
    <row r="50" spans="1:26" x14ac:dyDescent="0.25">
      <c r="A50">
        <v>12</v>
      </c>
      <c r="B50">
        <v>90</v>
      </c>
      <c r="C50" t="s">
        <v>34</v>
      </c>
      <c r="D50">
        <v>5.4036</v>
      </c>
      <c r="E50">
        <v>18.510000000000002</v>
      </c>
      <c r="F50">
        <v>15.73</v>
      </c>
      <c r="G50">
        <v>94.38</v>
      </c>
      <c r="H50">
        <v>1.18</v>
      </c>
      <c r="I50">
        <v>10</v>
      </c>
      <c r="J50">
        <v>194.88</v>
      </c>
      <c r="K50">
        <v>52.44</v>
      </c>
      <c r="L50">
        <v>13</v>
      </c>
      <c r="M50">
        <v>2</v>
      </c>
      <c r="N50">
        <v>39.43</v>
      </c>
      <c r="O50">
        <v>24268.67</v>
      </c>
      <c r="P50">
        <v>158.57</v>
      </c>
      <c r="Q50">
        <v>793.37</v>
      </c>
      <c r="R50">
        <v>118.44</v>
      </c>
      <c r="S50">
        <v>86.27</v>
      </c>
      <c r="T50">
        <v>5572.98</v>
      </c>
      <c r="U50">
        <v>0.73</v>
      </c>
      <c r="V50">
        <v>0.77</v>
      </c>
      <c r="W50">
        <v>0.24</v>
      </c>
      <c r="X50">
        <v>0.32</v>
      </c>
      <c r="Y50">
        <v>2</v>
      </c>
      <c r="Z50">
        <v>10</v>
      </c>
    </row>
    <row r="51" spans="1:26" x14ac:dyDescent="0.25">
      <c r="A51">
        <v>13</v>
      </c>
      <c r="B51">
        <v>90</v>
      </c>
      <c r="C51" t="s">
        <v>34</v>
      </c>
      <c r="D51">
        <v>5.4038000000000004</v>
      </c>
      <c r="E51">
        <v>18.510000000000002</v>
      </c>
      <c r="F51">
        <v>15.73</v>
      </c>
      <c r="G51">
        <v>94.38</v>
      </c>
      <c r="H51">
        <v>1.27</v>
      </c>
      <c r="I51">
        <v>10</v>
      </c>
      <c r="J51">
        <v>196.42</v>
      </c>
      <c r="K51">
        <v>52.44</v>
      </c>
      <c r="L51">
        <v>14</v>
      </c>
      <c r="M51">
        <v>0</v>
      </c>
      <c r="N51">
        <v>39.979999999999997</v>
      </c>
      <c r="O51">
        <v>24459.75</v>
      </c>
      <c r="P51">
        <v>159.33000000000001</v>
      </c>
      <c r="Q51">
        <v>793.25</v>
      </c>
      <c r="R51">
        <v>118.25</v>
      </c>
      <c r="S51">
        <v>86.27</v>
      </c>
      <c r="T51">
        <v>5478.66</v>
      </c>
      <c r="U51">
        <v>0.73</v>
      </c>
      <c r="V51">
        <v>0.77</v>
      </c>
      <c r="W51">
        <v>0.25</v>
      </c>
      <c r="X51">
        <v>0.32</v>
      </c>
      <c r="Y51">
        <v>2</v>
      </c>
      <c r="Z51">
        <v>10</v>
      </c>
    </row>
    <row r="52" spans="1:26" x14ac:dyDescent="0.25">
      <c r="A52">
        <v>0</v>
      </c>
      <c r="B52">
        <v>10</v>
      </c>
      <c r="C52" t="s">
        <v>34</v>
      </c>
      <c r="D52">
        <v>4.7542999999999997</v>
      </c>
      <c r="E52">
        <v>21.03</v>
      </c>
      <c r="F52">
        <v>18.489999999999998</v>
      </c>
      <c r="G52">
        <v>13.69</v>
      </c>
      <c r="H52">
        <v>0.64</v>
      </c>
      <c r="I52">
        <v>81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53.14</v>
      </c>
      <c r="Q52">
        <v>793.7</v>
      </c>
      <c r="R52">
        <v>207.26</v>
      </c>
      <c r="S52">
        <v>86.27</v>
      </c>
      <c r="T52">
        <v>49629.5</v>
      </c>
      <c r="U52">
        <v>0.42</v>
      </c>
      <c r="V52">
        <v>0.66</v>
      </c>
      <c r="W52">
        <v>0.45</v>
      </c>
      <c r="X52">
        <v>3.07</v>
      </c>
      <c r="Y52">
        <v>2</v>
      </c>
      <c r="Z52">
        <v>10</v>
      </c>
    </row>
    <row r="53" spans="1:26" x14ac:dyDescent="0.25">
      <c r="A53">
        <v>0</v>
      </c>
      <c r="B53">
        <v>45</v>
      </c>
      <c r="C53" t="s">
        <v>34</v>
      </c>
      <c r="D53">
        <v>4.0285000000000002</v>
      </c>
      <c r="E53">
        <v>24.82</v>
      </c>
      <c r="F53">
        <v>20.2</v>
      </c>
      <c r="G53">
        <v>9.4700000000000006</v>
      </c>
      <c r="H53">
        <v>0.18</v>
      </c>
      <c r="I53">
        <v>128</v>
      </c>
      <c r="J53">
        <v>98.71</v>
      </c>
      <c r="K53">
        <v>39.72</v>
      </c>
      <c r="L53">
        <v>1</v>
      </c>
      <c r="M53">
        <v>126</v>
      </c>
      <c r="N53">
        <v>12.99</v>
      </c>
      <c r="O53">
        <v>12407.75</v>
      </c>
      <c r="P53">
        <v>175.35</v>
      </c>
      <c r="Q53">
        <v>793.88</v>
      </c>
      <c r="R53">
        <v>268.01</v>
      </c>
      <c r="S53">
        <v>86.27</v>
      </c>
      <c r="T53">
        <v>79770.47</v>
      </c>
      <c r="U53">
        <v>0.32</v>
      </c>
      <c r="V53">
        <v>0.6</v>
      </c>
      <c r="W53">
        <v>0.42</v>
      </c>
      <c r="X53">
        <v>4.78</v>
      </c>
      <c r="Y53">
        <v>2</v>
      </c>
      <c r="Z53">
        <v>10</v>
      </c>
    </row>
    <row r="54" spans="1:26" x14ac:dyDescent="0.25">
      <c r="A54">
        <v>1</v>
      </c>
      <c r="B54">
        <v>45</v>
      </c>
      <c r="C54" t="s">
        <v>34</v>
      </c>
      <c r="D54">
        <v>4.8838999999999997</v>
      </c>
      <c r="E54">
        <v>20.48</v>
      </c>
      <c r="F54">
        <v>17.399999999999999</v>
      </c>
      <c r="G54">
        <v>19.7</v>
      </c>
      <c r="H54">
        <v>0.35</v>
      </c>
      <c r="I54">
        <v>53</v>
      </c>
      <c r="J54">
        <v>99.95</v>
      </c>
      <c r="K54">
        <v>39.72</v>
      </c>
      <c r="L54">
        <v>2</v>
      </c>
      <c r="M54">
        <v>51</v>
      </c>
      <c r="N54">
        <v>13.24</v>
      </c>
      <c r="O54">
        <v>12561.45</v>
      </c>
      <c r="P54">
        <v>143.79</v>
      </c>
      <c r="Q54">
        <v>793.51</v>
      </c>
      <c r="R54">
        <v>174.6</v>
      </c>
      <c r="S54">
        <v>86.27</v>
      </c>
      <c r="T54">
        <v>33439.339999999997</v>
      </c>
      <c r="U54">
        <v>0.49</v>
      </c>
      <c r="V54">
        <v>0.7</v>
      </c>
      <c r="W54">
        <v>0.3</v>
      </c>
      <c r="X54">
        <v>1.98</v>
      </c>
      <c r="Y54">
        <v>2</v>
      </c>
      <c r="Z54">
        <v>10</v>
      </c>
    </row>
    <row r="55" spans="1:26" x14ac:dyDescent="0.25">
      <c r="A55">
        <v>2</v>
      </c>
      <c r="B55">
        <v>45</v>
      </c>
      <c r="C55" t="s">
        <v>34</v>
      </c>
      <c r="D55">
        <v>5.1950000000000003</v>
      </c>
      <c r="E55">
        <v>19.25</v>
      </c>
      <c r="F55">
        <v>16.600000000000001</v>
      </c>
      <c r="G55">
        <v>31.13</v>
      </c>
      <c r="H55">
        <v>0.52</v>
      </c>
      <c r="I55">
        <v>32</v>
      </c>
      <c r="J55">
        <v>101.2</v>
      </c>
      <c r="K55">
        <v>39.72</v>
      </c>
      <c r="L55">
        <v>3</v>
      </c>
      <c r="M55">
        <v>30</v>
      </c>
      <c r="N55">
        <v>13.49</v>
      </c>
      <c r="O55">
        <v>12715.54</v>
      </c>
      <c r="P55">
        <v>129.47999999999999</v>
      </c>
      <c r="Q55">
        <v>793.21</v>
      </c>
      <c r="R55">
        <v>148.06</v>
      </c>
      <c r="S55">
        <v>86.27</v>
      </c>
      <c r="T55">
        <v>20276.04</v>
      </c>
      <c r="U55">
        <v>0.57999999999999996</v>
      </c>
      <c r="V55">
        <v>0.73</v>
      </c>
      <c r="W55">
        <v>0.27</v>
      </c>
      <c r="X55">
        <v>1.19</v>
      </c>
      <c r="Y55">
        <v>2</v>
      </c>
      <c r="Z55">
        <v>10</v>
      </c>
    </row>
    <row r="56" spans="1:26" x14ac:dyDescent="0.25">
      <c r="A56">
        <v>3</v>
      </c>
      <c r="B56">
        <v>45</v>
      </c>
      <c r="C56" t="s">
        <v>34</v>
      </c>
      <c r="D56">
        <v>5.3223000000000003</v>
      </c>
      <c r="E56">
        <v>18.79</v>
      </c>
      <c r="F56">
        <v>16.329999999999998</v>
      </c>
      <c r="G56">
        <v>42.59</v>
      </c>
      <c r="H56">
        <v>0.69</v>
      </c>
      <c r="I56">
        <v>23</v>
      </c>
      <c r="J56">
        <v>102.45</v>
      </c>
      <c r="K56">
        <v>39.72</v>
      </c>
      <c r="L56">
        <v>4</v>
      </c>
      <c r="M56">
        <v>21</v>
      </c>
      <c r="N56">
        <v>13.74</v>
      </c>
      <c r="O56">
        <v>12870.03</v>
      </c>
      <c r="P56">
        <v>118.67</v>
      </c>
      <c r="Q56">
        <v>793.33</v>
      </c>
      <c r="R56">
        <v>139.01</v>
      </c>
      <c r="S56">
        <v>86.27</v>
      </c>
      <c r="T56">
        <v>15792.83</v>
      </c>
      <c r="U56">
        <v>0.62</v>
      </c>
      <c r="V56">
        <v>0.75</v>
      </c>
      <c r="W56">
        <v>0.26</v>
      </c>
      <c r="X56">
        <v>0.92</v>
      </c>
      <c r="Y56">
        <v>2</v>
      </c>
      <c r="Z56">
        <v>10</v>
      </c>
    </row>
    <row r="57" spans="1:26" x14ac:dyDescent="0.25">
      <c r="A57">
        <v>4</v>
      </c>
      <c r="B57">
        <v>45</v>
      </c>
      <c r="C57" t="s">
        <v>34</v>
      </c>
      <c r="D57">
        <v>5.4215</v>
      </c>
      <c r="E57">
        <v>18.440000000000001</v>
      </c>
      <c r="F57">
        <v>16.07</v>
      </c>
      <c r="G57">
        <v>50.74</v>
      </c>
      <c r="H57">
        <v>0.85</v>
      </c>
      <c r="I57">
        <v>19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112.76</v>
      </c>
      <c r="Q57">
        <v>793.49</v>
      </c>
      <c r="R57">
        <v>129.04</v>
      </c>
      <c r="S57">
        <v>86.27</v>
      </c>
      <c r="T57">
        <v>10828.2</v>
      </c>
      <c r="U57">
        <v>0.67</v>
      </c>
      <c r="V57">
        <v>0.76</v>
      </c>
      <c r="W57">
        <v>0.28000000000000003</v>
      </c>
      <c r="X57">
        <v>0.66</v>
      </c>
      <c r="Y57">
        <v>2</v>
      </c>
      <c r="Z57">
        <v>10</v>
      </c>
    </row>
    <row r="58" spans="1:26" x14ac:dyDescent="0.25">
      <c r="A58">
        <v>5</v>
      </c>
      <c r="B58">
        <v>45</v>
      </c>
      <c r="C58" t="s">
        <v>34</v>
      </c>
      <c r="D58">
        <v>5.4198000000000004</v>
      </c>
      <c r="E58">
        <v>18.45</v>
      </c>
      <c r="F58">
        <v>16.07</v>
      </c>
      <c r="G58">
        <v>50.75</v>
      </c>
      <c r="H58">
        <v>1.01</v>
      </c>
      <c r="I58">
        <v>19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113.71</v>
      </c>
      <c r="Q58">
        <v>793.31</v>
      </c>
      <c r="R58">
        <v>129.22999999999999</v>
      </c>
      <c r="S58">
        <v>86.27</v>
      </c>
      <c r="T58">
        <v>10925.8</v>
      </c>
      <c r="U58">
        <v>0.67</v>
      </c>
      <c r="V58">
        <v>0.76</v>
      </c>
      <c r="W58">
        <v>0.28000000000000003</v>
      </c>
      <c r="X58">
        <v>0.66</v>
      </c>
      <c r="Y58">
        <v>2</v>
      </c>
      <c r="Z58">
        <v>10</v>
      </c>
    </row>
    <row r="59" spans="1:26" x14ac:dyDescent="0.25">
      <c r="A59">
        <v>0</v>
      </c>
      <c r="B59">
        <v>60</v>
      </c>
      <c r="C59" t="s">
        <v>34</v>
      </c>
      <c r="D59">
        <v>3.5903999999999998</v>
      </c>
      <c r="E59">
        <v>27.85</v>
      </c>
      <c r="F59">
        <v>21.58</v>
      </c>
      <c r="G59">
        <v>7.99</v>
      </c>
      <c r="H59">
        <v>0.14000000000000001</v>
      </c>
      <c r="I59">
        <v>162</v>
      </c>
      <c r="J59">
        <v>124.63</v>
      </c>
      <c r="K59">
        <v>45</v>
      </c>
      <c r="L59">
        <v>1</v>
      </c>
      <c r="M59">
        <v>160</v>
      </c>
      <c r="N59">
        <v>18.64</v>
      </c>
      <c r="O59">
        <v>15605.44</v>
      </c>
      <c r="P59">
        <v>221.38</v>
      </c>
      <c r="Q59">
        <v>793.41</v>
      </c>
      <c r="R59">
        <v>314.3</v>
      </c>
      <c r="S59">
        <v>86.27</v>
      </c>
      <c r="T59">
        <v>102745.1</v>
      </c>
      <c r="U59">
        <v>0.27</v>
      </c>
      <c r="V59">
        <v>0.56000000000000005</v>
      </c>
      <c r="W59">
        <v>0.48</v>
      </c>
      <c r="X59">
        <v>6.16</v>
      </c>
      <c r="Y59">
        <v>2</v>
      </c>
      <c r="Z59">
        <v>10</v>
      </c>
    </row>
    <row r="60" spans="1:26" x14ac:dyDescent="0.25">
      <c r="A60">
        <v>1</v>
      </c>
      <c r="B60">
        <v>60</v>
      </c>
      <c r="C60" t="s">
        <v>34</v>
      </c>
      <c r="D60">
        <v>4.4558999999999997</v>
      </c>
      <c r="E60">
        <v>22.44</v>
      </c>
      <c r="F60">
        <v>18.57</v>
      </c>
      <c r="G60">
        <v>16.39</v>
      </c>
      <c r="H60">
        <v>0.28000000000000003</v>
      </c>
      <c r="I60">
        <v>68</v>
      </c>
      <c r="J60">
        <v>125.95</v>
      </c>
      <c r="K60">
        <v>45</v>
      </c>
      <c r="L60">
        <v>2</v>
      </c>
      <c r="M60">
        <v>66</v>
      </c>
      <c r="N60">
        <v>18.95</v>
      </c>
      <c r="O60">
        <v>15767.7</v>
      </c>
      <c r="P60">
        <v>185.01</v>
      </c>
      <c r="Q60">
        <v>793.55</v>
      </c>
      <c r="R60">
        <v>216.71</v>
      </c>
      <c r="S60">
        <v>86.27</v>
      </c>
      <c r="T60">
        <v>54419.78</v>
      </c>
      <c r="U60">
        <v>0.4</v>
      </c>
      <c r="V60">
        <v>0.66</v>
      </c>
      <c r="W60">
        <v>0.28999999999999998</v>
      </c>
      <c r="X60">
        <v>3.16</v>
      </c>
      <c r="Y60">
        <v>2</v>
      </c>
      <c r="Z60">
        <v>10</v>
      </c>
    </row>
    <row r="61" spans="1:26" x14ac:dyDescent="0.25">
      <c r="A61">
        <v>2</v>
      </c>
      <c r="B61">
        <v>60</v>
      </c>
      <c r="C61" t="s">
        <v>34</v>
      </c>
      <c r="D61">
        <v>5.0087000000000002</v>
      </c>
      <c r="E61">
        <v>19.97</v>
      </c>
      <c r="F61">
        <v>16.809999999999999</v>
      </c>
      <c r="G61">
        <v>25.22</v>
      </c>
      <c r="H61">
        <v>0.42</v>
      </c>
      <c r="I61">
        <v>40</v>
      </c>
      <c r="J61">
        <v>127.27</v>
      </c>
      <c r="K61">
        <v>45</v>
      </c>
      <c r="L61">
        <v>3</v>
      </c>
      <c r="M61">
        <v>38</v>
      </c>
      <c r="N61">
        <v>19.27</v>
      </c>
      <c r="O61">
        <v>15930.42</v>
      </c>
      <c r="P61">
        <v>161.59</v>
      </c>
      <c r="Q61">
        <v>793.31</v>
      </c>
      <c r="R61">
        <v>154.71</v>
      </c>
      <c r="S61">
        <v>86.27</v>
      </c>
      <c r="T61">
        <v>23561.97</v>
      </c>
      <c r="U61">
        <v>0.56000000000000005</v>
      </c>
      <c r="V61">
        <v>0.72</v>
      </c>
      <c r="W61">
        <v>0.28000000000000003</v>
      </c>
      <c r="X61">
        <v>1.4</v>
      </c>
      <c r="Y61">
        <v>2</v>
      </c>
      <c r="Z61">
        <v>10</v>
      </c>
    </row>
    <row r="62" spans="1:26" x14ac:dyDescent="0.25">
      <c r="A62">
        <v>3</v>
      </c>
      <c r="B62">
        <v>60</v>
      </c>
      <c r="C62" t="s">
        <v>34</v>
      </c>
      <c r="D62">
        <v>5.1676000000000002</v>
      </c>
      <c r="E62">
        <v>19.350000000000001</v>
      </c>
      <c r="F62">
        <v>16.48</v>
      </c>
      <c r="G62">
        <v>34.090000000000003</v>
      </c>
      <c r="H62">
        <v>0.55000000000000004</v>
      </c>
      <c r="I62">
        <v>29</v>
      </c>
      <c r="J62">
        <v>128.59</v>
      </c>
      <c r="K62">
        <v>45</v>
      </c>
      <c r="L62">
        <v>4</v>
      </c>
      <c r="M62">
        <v>27</v>
      </c>
      <c r="N62">
        <v>19.59</v>
      </c>
      <c r="O62">
        <v>16093.6</v>
      </c>
      <c r="P62">
        <v>152.38999999999999</v>
      </c>
      <c r="Q62">
        <v>793.27</v>
      </c>
      <c r="R62">
        <v>143.72999999999999</v>
      </c>
      <c r="S62">
        <v>86.27</v>
      </c>
      <c r="T62">
        <v>18127.43</v>
      </c>
      <c r="U62">
        <v>0.6</v>
      </c>
      <c r="V62">
        <v>0.74</v>
      </c>
      <c r="W62">
        <v>0.27</v>
      </c>
      <c r="X62">
        <v>1.07</v>
      </c>
      <c r="Y62">
        <v>2</v>
      </c>
      <c r="Z62">
        <v>10</v>
      </c>
    </row>
    <row r="63" spans="1:26" x14ac:dyDescent="0.25">
      <c r="A63">
        <v>4</v>
      </c>
      <c r="B63">
        <v>60</v>
      </c>
      <c r="C63" t="s">
        <v>34</v>
      </c>
      <c r="D63">
        <v>5.2927</v>
      </c>
      <c r="E63">
        <v>18.89</v>
      </c>
      <c r="F63">
        <v>16.2</v>
      </c>
      <c r="G63">
        <v>44.18</v>
      </c>
      <c r="H63">
        <v>0.68</v>
      </c>
      <c r="I63">
        <v>22</v>
      </c>
      <c r="J63">
        <v>129.91999999999999</v>
      </c>
      <c r="K63">
        <v>45</v>
      </c>
      <c r="L63">
        <v>5</v>
      </c>
      <c r="M63">
        <v>20</v>
      </c>
      <c r="N63">
        <v>19.920000000000002</v>
      </c>
      <c r="O63">
        <v>16257.24</v>
      </c>
      <c r="P63">
        <v>143.75</v>
      </c>
      <c r="Q63">
        <v>793.24</v>
      </c>
      <c r="R63">
        <v>134.47</v>
      </c>
      <c r="S63">
        <v>86.27</v>
      </c>
      <c r="T63">
        <v>13529.14</v>
      </c>
      <c r="U63">
        <v>0.64</v>
      </c>
      <c r="V63">
        <v>0.75</v>
      </c>
      <c r="W63">
        <v>0.25</v>
      </c>
      <c r="X63">
        <v>0.79</v>
      </c>
      <c r="Y63">
        <v>2</v>
      </c>
      <c r="Z63">
        <v>10</v>
      </c>
    </row>
    <row r="64" spans="1:26" x14ac:dyDescent="0.25">
      <c r="A64">
        <v>5</v>
      </c>
      <c r="B64">
        <v>60</v>
      </c>
      <c r="C64" t="s">
        <v>34</v>
      </c>
      <c r="D64">
        <v>5.3433000000000002</v>
      </c>
      <c r="E64">
        <v>18.72</v>
      </c>
      <c r="F64">
        <v>16.12</v>
      </c>
      <c r="G64">
        <v>53.74</v>
      </c>
      <c r="H64">
        <v>0.81</v>
      </c>
      <c r="I64">
        <v>18</v>
      </c>
      <c r="J64">
        <v>131.25</v>
      </c>
      <c r="K64">
        <v>45</v>
      </c>
      <c r="L64">
        <v>6</v>
      </c>
      <c r="M64">
        <v>16</v>
      </c>
      <c r="N64">
        <v>20.25</v>
      </c>
      <c r="O64">
        <v>16421.36</v>
      </c>
      <c r="P64">
        <v>135.79</v>
      </c>
      <c r="Q64">
        <v>793.21</v>
      </c>
      <c r="R64">
        <v>132.03</v>
      </c>
      <c r="S64">
        <v>86.27</v>
      </c>
      <c r="T64">
        <v>12329.61</v>
      </c>
      <c r="U64">
        <v>0.65</v>
      </c>
      <c r="V64">
        <v>0.76</v>
      </c>
      <c r="W64">
        <v>0.25</v>
      </c>
      <c r="X64">
        <v>0.71</v>
      </c>
      <c r="Y64">
        <v>2</v>
      </c>
      <c r="Z64">
        <v>10</v>
      </c>
    </row>
    <row r="65" spans="1:26" x14ac:dyDescent="0.25">
      <c r="A65">
        <v>6</v>
      </c>
      <c r="B65">
        <v>60</v>
      </c>
      <c r="C65" t="s">
        <v>34</v>
      </c>
      <c r="D65">
        <v>5.4019000000000004</v>
      </c>
      <c r="E65">
        <v>18.510000000000002</v>
      </c>
      <c r="F65">
        <v>16</v>
      </c>
      <c r="G65">
        <v>63.99</v>
      </c>
      <c r="H65">
        <v>0.93</v>
      </c>
      <c r="I65">
        <v>15</v>
      </c>
      <c r="J65">
        <v>132.58000000000001</v>
      </c>
      <c r="K65">
        <v>45</v>
      </c>
      <c r="L65">
        <v>7</v>
      </c>
      <c r="M65">
        <v>5</v>
      </c>
      <c r="N65">
        <v>20.59</v>
      </c>
      <c r="O65">
        <v>16585.95</v>
      </c>
      <c r="P65">
        <v>129.52000000000001</v>
      </c>
      <c r="Q65">
        <v>793.26</v>
      </c>
      <c r="R65">
        <v>127.57</v>
      </c>
      <c r="S65">
        <v>86.27</v>
      </c>
      <c r="T65">
        <v>10116.83</v>
      </c>
      <c r="U65">
        <v>0.68</v>
      </c>
      <c r="V65">
        <v>0.76</v>
      </c>
      <c r="W65">
        <v>0.25</v>
      </c>
      <c r="X65">
        <v>0.59</v>
      </c>
      <c r="Y65">
        <v>2</v>
      </c>
      <c r="Z65">
        <v>10</v>
      </c>
    </row>
    <row r="66" spans="1:26" x14ac:dyDescent="0.25">
      <c r="A66">
        <v>7</v>
      </c>
      <c r="B66">
        <v>60</v>
      </c>
      <c r="C66" t="s">
        <v>34</v>
      </c>
      <c r="D66">
        <v>5.4169999999999998</v>
      </c>
      <c r="E66">
        <v>18.46</v>
      </c>
      <c r="F66">
        <v>15.94</v>
      </c>
      <c r="G66">
        <v>63.78</v>
      </c>
      <c r="H66">
        <v>1.06</v>
      </c>
      <c r="I66">
        <v>15</v>
      </c>
      <c r="J66">
        <v>133.91999999999999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129.13</v>
      </c>
      <c r="Q66">
        <v>793.37</v>
      </c>
      <c r="R66">
        <v>125.35</v>
      </c>
      <c r="S66">
        <v>86.27</v>
      </c>
      <c r="T66">
        <v>9002.66</v>
      </c>
      <c r="U66">
        <v>0.69</v>
      </c>
      <c r="V66">
        <v>0.76</v>
      </c>
      <c r="W66">
        <v>0.26</v>
      </c>
      <c r="X66">
        <v>0.53</v>
      </c>
      <c r="Y66">
        <v>2</v>
      </c>
      <c r="Z66">
        <v>10</v>
      </c>
    </row>
    <row r="67" spans="1:26" x14ac:dyDescent="0.25">
      <c r="A67">
        <v>0</v>
      </c>
      <c r="B67">
        <v>80</v>
      </c>
      <c r="C67" t="s">
        <v>34</v>
      </c>
      <c r="D67">
        <v>3.0667</v>
      </c>
      <c r="E67">
        <v>32.61</v>
      </c>
      <c r="F67">
        <v>23.55</v>
      </c>
      <c r="G67">
        <v>6.76</v>
      </c>
      <c r="H67">
        <v>0.11</v>
      </c>
      <c r="I67">
        <v>209</v>
      </c>
      <c r="J67">
        <v>159.12</v>
      </c>
      <c r="K67">
        <v>50.28</v>
      </c>
      <c r="L67">
        <v>1</v>
      </c>
      <c r="M67">
        <v>207</v>
      </c>
      <c r="N67">
        <v>27.84</v>
      </c>
      <c r="O67">
        <v>19859.16</v>
      </c>
      <c r="P67">
        <v>285.47000000000003</v>
      </c>
      <c r="Q67">
        <v>793.87</v>
      </c>
      <c r="R67">
        <v>380.45</v>
      </c>
      <c r="S67">
        <v>86.27</v>
      </c>
      <c r="T67">
        <v>135584.43</v>
      </c>
      <c r="U67">
        <v>0.23</v>
      </c>
      <c r="V67">
        <v>0.52</v>
      </c>
      <c r="W67">
        <v>0.55000000000000004</v>
      </c>
      <c r="X67">
        <v>8.1300000000000008</v>
      </c>
      <c r="Y67">
        <v>2</v>
      </c>
      <c r="Z67">
        <v>10</v>
      </c>
    </row>
    <row r="68" spans="1:26" x14ac:dyDescent="0.25">
      <c r="A68">
        <v>1</v>
      </c>
      <c r="B68">
        <v>80</v>
      </c>
      <c r="C68" t="s">
        <v>34</v>
      </c>
      <c r="D68">
        <v>4.3869999999999996</v>
      </c>
      <c r="E68">
        <v>22.79</v>
      </c>
      <c r="F68">
        <v>17.96</v>
      </c>
      <c r="G68">
        <v>13.81</v>
      </c>
      <c r="H68">
        <v>0.22</v>
      </c>
      <c r="I68">
        <v>78</v>
      </c>
      <c r="J68">
        <v>160.54</v>
      </c>
      <c r="K68">
        <v>50.28</v>
      </c>
      <c r="L68">
        <v>2</v>
      </c>
      <c r="M68">
        <v>76</v>
      </c>
      <c r="N68">
        <v>28.26</v>
      </c>
      <c r="O68">
        <v>20034.400000000001</v>
      </c>
      <c r="P68">
        <v>213.01</v>
      </c>
      <c r="Q68">
        <v>793.47</v>
      </c>
      <c r="R68">
        <v>192.1</v>
      </c>
      <c r="S68">
        <v>86.27</v>
      </c>
      <c r="T68">
        <v>42065.94</v>
      </c>
      <c r="U68">
        <v>0.45</v>
      </c>
      <c r="V68">
        <v>0.68</v>
      </c>
      <c r="W68">
        <v>0.34</v>
      </c>
      <c r="X68">
        <v>2.54</v>
      </c>
      <c r="Y68">
        <v>2</v>
      </c>
      <c r="Z68">
        <v>10</v>
      </c>
    </row>
    <row r="69" spans="1:26" x14ac:dyDescent="0.25">
      <c r="A69">
        <v>2</v>
      </c>
      <c r="B69">
        <v>80</v>
      </c>
      <c r="C69" t="s">
        <v>34</v>
      </c>
      <c r="D69">
        <v>4.7347000000000001</v>
      </c>
      <c r="E69">
        <v>21.12</v>
      </c>
      <c r="F69">
        <v>17.22</v>
      </c>
      <c r="G69">
        <v>21.08</v>
      </c>
      <c r="H69">
        <v>0.33</v>
      </c>
      <c r="I69">
        <v>49</v>
      </c>
      <c r="J69">
        <v>161.97</v>
      </c>
      <c r="K69">
        <v>50.28</v>
      </c>
      <c r="L69">
        <v>3</v>
      </c>
      <c r="M69">
        <v>47</v>
      </c>
      <c r="N69">
        <v>28.69</v>
      </c>
      <c r="O69">
        <v>20210.21</v>
      </c>
      <c r="P69">
        <v>200.18</v>
      </c>
      <c r="Q69">
        <v>793.37</v>
      </c>
      <c r="R69">
        <v>168.38</v>
      </c>
      <c r="S69">
        <v>86.27</v>
      </c>
      <c r="T69">
        <v>30352.48</v>
      </c>
      <c r="U69">
        <v>0.51</v>
      </c>
      <c r="V69">
        <v>0.71</v>
      </c>
      <c r="W69">
        <v>0.3</v>
      </c>
      <c r="X69">
        <v>1.81</v>
      </c>
      <c r="Y69">
        <v>2</v>
      </c>
      <c r="Z69">
        <v>10</v>
      </c>
    </row>
    <row r="70" spans="1:26" x14ac:dyDescent="0.25">
      <c r="A70">
        <v>3</v>
      </c>
      <c r="B70">
        <v>80</v>
      </c>
      <c r="C70" t="s">
        <v>34</v>
      </c>
      <c r="D70">
        <v>4.9946999999999999</v>
      </c>
      <c r="E70">
        <v>20.02</v>
      </c>
      <c r="F70">
        <v>16.57</v>
      </c>
      <c r="G70">
        <v>28.4</v>
      </c>
      <c r="H70">
        <v>0.43</v>
      </c>
      <c r="I70">
        <v>35</v>
      </c>
      <c r="J70">
        <v>163.4</v>
      </c>
      <c r="K70">
        <v>50.28</v>
      </c>
      <c r="L70">
        <v>4</v>
      </c>
      <c r="M70">
        <v>33</v>
      </c>
      <c r="N70">
        <v>29.12</v>
      </c>
      <c r="O70">
        <v>20386.62</v>
      </c>
      <c r="P70">
        <v>188.59</v>
      </c>
      <c r="Q70">
        <v>793.25</v>
      </c>
      <c r="R70">
        <v>146.82</v>
      </c>
      <c r="S70">
        <v>86.27</v>
      </c>
      <c r="T70">
        <v>19641.3</v>
      </c>
      <c r="U70">
        <v>0.59</v>
      </c>
      <c r="V70">
        <v>0.73</v>
      </c>
      <c r="W70">
        <v>0.26</v>
      </c>
      <c r="X70">
        <v>1.1599999999999999</v>
      </c>
      <c r="Y70">
        <v>2</v>
      </c>
      <c r="Z70">
        <v>10</v>
      </c>
    </row>
    <row r="71" spans="1:26" x14ac:dyDescent="0.25">
      <c r="A71">
        <v>4</v>
      </c>
      <c r="B71">
        <v>80</v>
      </c>
      <c r="C71" t="s">
        <v>34</v>
      </c>
      <c r="D71">
        <v>5.0923999999999996</v>
      </c>
      <c r="E71">
        <v>19.64</v>
      </c>
      <c r="F71">
        <v>16.41</v>
      </c>
      <c r="G71">
        <v>35.17</v>
      </c>
      <c r="H71">
        <v>0.54</v>
      </c>
      <c r="I71">
        <v>28</v>
      </c>
      <c r="J71">
        <v>164.83</v>
      </c>
      <c r="K71">
        <v>50.28</v>
      </c>
      <c r="L71">
        <v>5</v>
      </c>
      <c r="M71">
        <v>26</v>
      </c>
      <c r="N71">
        <v>29.55</v>
      </c>
      <c r="O71">
        <v>20563.61</v>
      </c>
      <c r="P71">
        <v>182.7</v>
      </c>
      <c r="Q71">
        <v>793.35</v>
      </c>
      <c r="R71">
        <v>141.36000000000001</v>
      </c>
      <c r="S71">
        <v>86.27</v>
      </c>
      <c r="T71">
        <v>16946.2</v>
      </c>
      <c r="U71">
        <v>0.61</v>
      </c>
      <c r="V71">
        <v>0.74</v>
      </c>
      <c r="W71">
        <v>0.27</v>
      </c>
      <c r="X71">
        <v>1</v>
      </c>
      <c r="Y71">
        <v>2</v>
      </c>
      <c r="Z71">
        <v>10</v>
      </c>
    </row>
    <row r="72" spans="1:26" x14ac:dyDescent="0.25">
      <c r="A72">
        <v>5</v>
      </c>
      <c r="B72">
        <v>80</v>
      </c>
      <c r="C72" t="s">
        <v>34</v>
      </c>
      <c r="D72">
        <v>5.1673</v>
      </c>
      <c r="E72">
        <v>19.350000000000001</v>
      </c>
      <c r="F72">
        <v>16.29</v>
      </c>
      <c r="G72">
        <v>42.49</v>
      </c>
      <c r="H72">
        <v>0.64</v>
      </c>
      <c r="I72">
        <v>23</v>
      </c>
      <c r="J72">
        <v>166.27</v>
      </c>
      <c r="K72">
        <v>50.28</v>
      </c>
      <c r="L72">
        <v>6</v>
      </c>
      <c r="M72">
        <v>21</v>
      </c>
      <c r="N72">
        <v>29.99</v>
      </c>
      <c r="O72">
        <v>20741.2</v>
      </c>
      <c r="P72">
        <v>176.66</v>
      </c>
      <c r="Q72">
        <v>793.25</v>
      </c>
      <c r="R72">
        <v>137.41</v>
      </c>
      <c r="S72">
        <v>86.27</v>
      </c>
      <c r="T72">
        <v>14995.75</v>
      </c>
      <c r="U72">
        <v>0.63</v>
      </c>
      <c r="V72">
        <v>0.75</v>
      </c>
      <c r="W72">
        <v>0.26</v>
      </c>
      <c r="X72">
        <v>0.88</v>
      </c>
      <c r="Y72">
        <v>2</v>
      </c>
      <c r="Z72">
        <v>10</v>
      </c>
    </row>
    <row r="73" spans="1:26" x14ac:dyDescent="0.25">
      <c r="A73">
        <v>6</v>
      </c>
      <c r="B73">
        <v>80</v>
      </c>
      <c r="C73" t="s">
        <v>34</v>
      </c>
      <c r="D73">
        <v>5.2842000000000002</v>
      </c>
      <c r="E73">
        <v>18.920000000000002</v>
      </c>
      <c r="F73">
        <v>15.99</v>
      </c>
      <c r="G73">
        <v>50.49</v>
      </c>
      <c r="H73">
        <v>0.74</v>
      </c>
      <c r="I73">
        <v>19</v>
      </c>
      <c r="J73">
        <v>167.72</v>
      </c>
      <c r="K73">
        <v>50.28</v>
      </c>
      <c r="L73">
        <v>7</v>
      </c>
      <c r="M73">
        <v>17</v>
      </c>
      <c r="N73">
        <v>30.44</v>
      </c>
      <c r="O73">
        <v>20919.39</v>
      </c>
      <c r="P73">
        <v>169.58</v>
      </c>
      <c r="Q73">
        <v>793.23</v>
      </c>
      <c r="R73">
        <v>127.06</v>
      </c>
      <c r="S73">
        <v>86.27</v>
      </c>
      <c r="T73">
        <v>9838.7099999999991</v>
      </c>
      <c r="U73">
        <v>0.68</v>
      </c>
      <c r="V73">
        <v>0.76</v>
      </c>
      <c r="W73">
        <v>0.25</v>
      </c>
      <c r="X73">
        <v>0.57999999999999996</v>
      </c>
      <c r="Y73">
        <v>2</v>
      </c>
      <c r="Z73">
        <v>10</v>
      </c>
    </row>
    <row r="74" spans="1:26" x14ac:dyDescent="0.25">
      <c r="A74">
        <v>7</v>
      </c>
      <c r="B74">
        <v>80</v>
      </c>
      <c r="C74" t="s">
        <v>34</v>
      </c>
      <c r="D74">
        <v>5.3189000000000002</v>
      </c>
      <c r="E74">
        <v>18.8</v>
      </c>
      <c r="F74">
        <v>15.96</v>
      </c>
      <c r="G74">
        <v>59.85</v>
      </c>
      <c r="H74">
        <v>0.84</v>
      </c>
      <c r="I74">
        <v>16</v>
      </c>
      <c r="J74">
        <v>169.17</v>
      </c>
      <c r="K74">
        <v>50.28</v>
      </c>
      <c r="L74">
        <v>8</v>
      </c>
      <c r="M74">
        <v>14</v>
      </c>
      <c r="N74">
        <v>30.89</v>
      </c>
      <c r="O74">
        <v>21098.19</v>
      </c>
      <c r="P74">
        <v>163.88</v>
      </c>
      <c r="Q74">
        <v>793.24</v>
      </c>
      <c r="R74">
        <v>126.4</v>
      </c>
      <c r="S74">
        <v>86.27</v>
      </c>
      <c r="T74">
        <v>9526.8799999999992</v>
      </c>
      <c r="U74">
        <v>0.68</v>
      </c>
      <c r="V74">
        <v>0.76</v>
      </c>
      <c r="W74">
        <v>0.25</v>
      </c>
      <c r="X74">
        <v>0.55000000000000004</v>
      </c>
      <c r="Y74">
        <v>2</v>
      </c>
      <c r="Z74">
        <v>10</v>
      </c>
    </row>
    <row r="75" spans="1:26" x14ac:dyDescent="0.25">
      <c r="A75">
        <v>8</v>
      </c>
      <c r="B75">
        <v>80</v>
      </c>
      <c r="C75" t="s">
        <v>34</v>
      </c>
      <c r="D75">
        <v>5.3529999999999998</v>
      </c>
      <c r="E75">
        <v>18.68</v>
      </c>
      <c r="F75">
        <v>15.91</v>
      </c>
      <c r="G75">
        <v>68.17</v>
      </c>
      <c r="H75">
        <v>0.94</v>
      </c>
      <c r="I75">
        <v>14</v>
      </c>
      <c r="J75">
        <v>170.62</v>
      </c>
      <c r="K75">
        <v>50.28</v>
      </c>
      <c r="L75">
        <v>9</v>
      </c>
      <c r="M75">
        <v>12</v>
      </c>
      <c r="N75">
        <v>31.34</v>
      </c>
      <c r="O75">
        <v>21277.599999999999</v>
      </c>
      <c r="P75">
        <v>158.77000000000001</v>
      </c>
      <c r="Q75">
        <v>793.21</v>
      </c>
      <c r="R75">
        <v>124.63</v>
      </c>
      <c r="S75">
        <v>86.27</v>
      </c>
      <c r="T75">
        <v>8651.74</v>
      </c>
      <c r="U75">
        <v>0.69</v>
      </c>
      <c r="V75">
        <v>0.77</v>
      </c>
      <c r="W75">
        <v>0.24</v>
      </c>
      <c r="X75">
        <v>0.5</v>
      </c>
      <c r="Y75">
        <v>2</v>
      </c>
      <c r="Z75">
        <v>10</v>
      </c>
    </row>
    <row r="76" spans="1:26" x14ac:dyDescent="0.25">
      <c r="A76">
        <v>9</v>
      </c>
      <c r="B76">
        <v>80</v>
      </c>
      <c r="C76" t="s">
        <v>34</v>
      </c>
      <c r="D76">
        <v>5.3906000000000001</v>
      </c>
      <c r="E76">
        <v>18.55</v>
      </c>
      <c r="F76">
        <v>15.84</v>
      </c>
      <c r="G76">
        <v>79.2</v>
      </c>
      <c r="H76">
        <v>1.03</v>
      </c>
      <c r="I76">
        <v>12</v>
      </c>
      <c r="J76">
        <v>172.08</v>
      </c>
      <c r="K76">
        <v>50.28</v>
      </c>
      <c r="L76">
        <v>10</v>
      </c>
      <c r="M76">
        <v>8</v>
      </c>
      <c r="N76">
        <v>31.8</v>
      </c>
      <c r="O76">
        <v>21457.64</v>
      </c>
      <c r="P76">
        <v>151.81</v>
      </c>
      <c r="Q76">
        <v>793.26</v>
      </c>
      <c r="R76">
        <v>122.35</v>
      </c>
      <c r="S76">
        <v>86.27</v>
      </c>
      <c r="T76">
        <v>7517.86</v>
      </c>
      <c r="U76">
        <v>0.71</v>
      </c>
      <c r="V76">
        <v>0.77</v>
      </c>
      <c r="W76">
        <v>0.24</v>
      </c>
      <c r="X76">
        <v>0.43</v>
      </c>
      <c r="Y76">
        <v>2</v>
      </c>
      <c r="Z76">
        <v>10</v>
      </c>
    </row>
    <row r="77" spans="1:26" x14ac:dyDescent="0.25">
      <c r="A77">
        <v>10</v>
      </c>
      <c r="B77">
        <v>80</v>
      </c>
      <c r="C77" t="s">
        <v>34</v>
      </c>
      <c r="D77">
        <v>5.4184999999999999</v>
      </c>
      <c r="E77">
        <v>18.46</v>
      </c>
      <c r="F77">
        <v>15.78</v>
      </c>
      <c r="G77">
        <v>86.05</v>
      </c>
      <c r="H77">
        <v>1.1200000000000001</v>
      </c>
      <c r="I77">
        <v>11</v>
      </c>
      <c r="J77">
        <v>173.55</v>
      </c>
      <c r="K77">
        <v>50.28</v>
      </c>
      <c r="L77">
        <v>11</v>
      </c>
      <c r="M77">
        <v>1</v>
      </c>
      <c r="N77">
        <v>32.270000000000003</v>
      </c>
      <c r="O77">
        <v>21638.31</v>
      </c>
      <c r="P77">
        <v>147.44</v>
      </c>
      <c r="Q77">
        <v>793.22</v>
      </c>
      <c r="R77">
        <v>119.86</v>
      </c>
      <c r="S77">
        <v>86.27</v>
      </c>
      <c r="T77">
        <v>6279.4</v>
      </c>
      <c r="U77">
        <v>0.72</v>
      </c>
      <c r="V77">
        <v>0.77</v>
      </c>
      <c r="W77">
        <v>0.25</v>
      </c>
      <c r="X77">
        <v>0.37</v>
      </c>
      <c r="Y77">
        <v>2</v>
      </c>
      <c r="Z77">
        <v>10</v>
      </c>
    </row>
    <row r="78" spans="1:26" x14ac:dyDescent="0.25">
      <c r="A78">
        <v>11</v>
      </c>
      <c r="B78">
        <v>80</v>
      </c>
      <c r="C78" t="s">
        <v>34</v>
      </c>
      <c r="D78">
        <v>5.4253999999999998</v>
      </c>
      <c r="E78">
        <v>18.43</v>
      </c>
      <c r="F78">
        <v>15.75</v>
      </c>
      <c r="G78">
        <v>85.92</v>
      </c>
      <c r="H78">
        <v>1.22</v>
      </c>
      <c r="I78">
        <v>11</v>
      </c>
      <c r="J78">
        <v>175.02</v>
      </c>
      <c r="K78">
        <v>50.28</v>
      </c>
      <c r="L78">
        <v>12</v>
      </c>
      <c r="M78">
        <v>0</v>
      </c>
      <c r="N78">
        <v>32.74</v>
      </c>
      <c r="O78">
        <v>21819.599999999999</v>
      </c>
      <c r="P78">
        <v>148.54</v>
      </c>
      <c r="Q78">
        <v>793.24</v>
      </c>
      <c r="R78">
        <v>118.96</v>
      </c>
      <c r="S78">
        <v>86.27</v>
      </c>
      <c r="T78">
        <v>5827.81</v>
      </c>
      <c r="U78">
        <v>0.73</v>
      </c>
      <c r="V78">
        <v>0.77</v>
      </c>
      <c r="W78">
        <v>0.25</v>
      </c>
      <c r="X78">
        <v>0.34</v>
      </c>
      <c r="Y78">
        <v>2</v>
      </c>
      <c r="Z78">
        <v>10</v>
      </c>
    </row>
    <row r="79" spans="1:26" x14ac:dyDescent="0.25">
      <c r="A79">
        <v>0</v>
      </c>
      <c r="B79">
        <v>35</v>
      </c>
      <c r="C79" t="s">
        <v>34</v>
      </c>
      <c r="D79">
        <v>4.3517000000000001</v>
      </c>
      <c r="E79">
        <v>22.98</v>
      </c>
      <c r="F79">
        <v>19.28</v>
      </c>
      <c r="G79">
        <v>11.02</v>
      </c>
      <c r="H79">
        <v>0.22</v>
      </c>
      <c r="I79">
        <v>105</v>
      </c>
      <c r="J79">
        <v>80.84</v>
      </c>
      <c r="K79">
        <v>35.1</v>
      </c>
      <c r="L79">
        <v>1</v>
      </c>
      <c r="M79">
        <v>103</v>
      </c>
      <c r="N79">
        <v>9.74</v>
      </c>
      <c r="O79">
        <v>10204.209999999999</v>
      </c>
      <c r="P79">
        <v>143.82</v>
      </c>
      <c r="Q79">
        <v>793.44</v>
      </c>
      <c r="R79">
        <v>237.24</v>
      </c>
      <c r="S79">
        <v>86.27</v>
      </c>
      <c r="T79">
        <v>64498.12</v>
      </c>
      <c r="U79">
        <v>0.36</v>
      </c>
      <c r="V79">
        <v>0.63</v>
      </c>
      <c r="W79">
        <v>0.38</v>
      </c>
      <c r="X79">
        <v>3.87</v>
      </c>
      <c r="Y79">
        <v>2</v>
      </c>
      <c r="Z79">
        <v>10</v>
      </c>
    </row>
    <row r="80" spans="1:26" x14ac:dyDescent="0.25">
      <c r="A80">
        <v>1</v>
      </c>
      <c r="B80">
        <v>35</v>
      </c>
      <c r="C80" t="s">
        <v>34</v>
      </c>
      <c r="D80">
        <v>5.0915999999999997</v>
      </c>
      <c r="E80">
        <v>19.64</v>
      </c>
      <c r="F80">
        <v>16.989999999999998</v>
      </c>
      <c r="G80">
        <v>23.17</v>
      </c>
      <c r="H80">
        <v>0.43</v>
      </c>
      <c r="I80">
        <v>44</v>
      </c>
      <c r="J80">
        <v>82.04</v>
      </c>
      <c r="K80">
        <v>35.1</v>
      </c>
      <c r="L80">
        <v>2</v>
      </c>
      <c r="M80">
        <v>42</v>
      </c>
      <c r="N80">
        <v>9.94</v>
      </c>
      <c r="O80">
        <v>10352.530000000001</v>
      </c>
      <c r="P80">
        <v>117.58</v>
      </c>
      <c r="Q80">
        <v>793.24</v>
      </c>
      <c r="R80">
        <v>160.75</v>
      </c>
      <c r="S80">
        <v>86.27</v>
      </c>
      <c r="T80">
        <v>26559.34</v>
      </c>
      <c r="U80">
        <v>0.54</v>
      </c>
      <c r="V80">
        <v>0.72</v>
      </c>
      <c r="W80">
        <v>0.28999999999999998</v>
      </c>
      <c r="X80">
        <v>1.58</v>
      </c>
      <c r="Y80">
        <v>2</v>
      </c>
      <c r="Z80">
        <v>10</v>
      </c>
    </row>
    <row r="81" spans="1:26" x14ac:dyDescent="0.25">
      <c r="A81">
        <v>2</v>
      </c>
      <c r="B81">
        <v>35</v>
      </c>
      <c r="C81" t="s">
        <v>34</v>
      </c>
      <c r="D81">
        <v>5.3593999999999999</v>
      </c>
      <c r="E81">
        <v>18.66</v>
      </c>
      <c r="F81">
        <v>16.32</v>
      </c>
      <c r="G81">
        <v>37.659999999999997</v>
      </c>
      <c r="H81">
        <v>0.63</v>
      </c>
      <c r="I81">
        <v>26</v>
      </c>
      <c r="J81">
        <v>83.25</v>
      </c>
      <c r="K81">
        <v>35.1</v>
      </c>
      <c r="L81">
        <v>3</v>
      </c>
      <c r="M81">
        <v>18</v>
      </c>
      <c r="N81">
        <v>10.15</v>
      </c>
      <c r="O81">
        <v>10501.19</v>
      </c>
      <c r="P81">
        <v>102.32</v>
      </c>
      <c r="Q81">
        <v>793.31</v>
      </c>
      <c r="R81">
        <v>137.82</v>
      </c>
      <c r="S81">
        <v>86.27</v>
      </c>
      <c r="T81">
        <v>15185.29</v>
      </c>
      <c r="U81">
        <v>0.63</v>
      </c>
      <c r="V81">
        <v>0.75</v>
      </c>
      <c r="W81">
        <v>0.28000000000000003</v>
      </c>
      <c r="X81">
        <v>0.91</v>
      </c>
      <c r="Y81">
        <v>2</v>
      </c>
      <c r="Z81">
        <v>10</v>
      </c>
    </row>
    <row r="82" spans="1:26" x14ac:dyDescent="0.25">
      <c r="A82">
        <v>3</v>
      </c>
      <c r="B82">
        <v>35</v>
      </c>
      <c r="C82" t="s">
        <v>34</v>
      </c>
      <c r="D82">
        <v>5.4074</v>
      </c>
      <c r="E82">
        <v>18.489999999999998</v>
      </c>
      <c r="F82">
        <v>16.190000000000001</v>
      </c>
      <c r="G82">
        <v>40.47</v>
      </c>
      <c r="H82">
        <v>0.83</v>
      </c>
      <c r="I82">
        <v>24</v>
      </c>
      <c r="J82">
        <v>84.46</v>
      </c>
      <c r="K82">
        <v>35.1</v>
      </c>
      <c r="L82">
        <v>4</v>
      </c>
      <c r="M82">
        <v>0</v>
      </c>
      <c r="N82">
        <v>10.36</v>
      </c>
      <c r="O82">
        <v>10650.22</v>
      </c>
      <c r="P82">
        <v>100.82</v>
      </c>
      <c r="Q82">
        <v>793.68</v>
      </c>
      <c r="R82">
        <v>132.9</v>
      </c>
      <c r="S82">
        <v>86.27</v>
      </c>
      <c r="T82">
        <v>12733.84</v>
      </c>
      <c r="U82">
        <v>0.65</v>
      </c>
      <c r="V82">
        <v>0.75</v>
      </c>
      <c r="W82">
        <v>0.28000000000000003</v>
      </c>
      <c r="X82">
        <v>0.78</v>
      </c>
      <c r="Y82">
        <v>2</v>
      </c>
      <c r="Z82">
        <v>10</v>
      </c>
    </row>
    <row r="83" spans="1:26" x14ac:dyDescent="0.25">
      <c r="A83">
        <v>0</v>
      </c>
      <c r="B83">
        <v>50</v>
      </c>
      <c r="C83" t="s">
        <v>34</v>
      </c>
      <c r="D83">
        <v>3.8813</v>
      </c>
      <c r="E83">
        <v>25.76</v>
      </c>
      <c r="F83">
        <v>20.64</v>
      </c>
      <c r="G83">
        <v>8.91</v>
      </c>
      <c r="H83">
        <v>0.16</v>
      </c>
      <c r="I83">
        <v>139</v>
      </c>
      <c r="J83">
        <v>107.41</v>
      </c>
      <c r="K83">
        <v>41.65</v>
      </c>
      <c r="L83">
        <v>1</v>
      </c>
      <c r="M83">
        <v>137</v>
      </c>
      <c r="N83">
        <v>14.77</v>
      </c>
      <c r="O83">
        <v>13481.73</v>
      </c>
      <c r="P83">
        <v>190.52</v>
      </c>
      <c r="Q83">
        <v>793.61</v>
      </c>
      <c r="R83">
        <v>282.52999999999997</v>
      </c>
      <c r="S83">
        <v>86.27</v>
      </c>
      <c r="T83">
        <v>86977.05</v>
      </c>
      <c r="U83">
        <v>0.31</v>
      </c>
      <c r="V83">
        <v>0.59</v>
      </c>
      <c r="W83">
        <v>0.45</v>
      </c>
      <c r="X83">
        <v>5.22</v>
      </c>
      <c r="Y83">
        <v>2</v>
      </c>
      <c r="Z83">
        <v>10</v>
      </c>
    </row>
    <row r="84" spans="1:26" x14ac:dyDescent="0.25">
      <c r="A84">
        <v>1</v>
      </c>
      <c r="B84">
        <v>50</v>
      </c>
      <c r="C84" t="s">
        <v>34</v>
      </c>
      <c r="D84">
        <v>4.7648999999999999</v>
      </c>
      <c r="E84">
        <v>20.99</v>
      </c>
      <c r="F84">
        <v>17.66</v>
      </c>
      <c r="G84">
        <v>18.27</v>
      </c>
      <c r="H84">
        <v>0.32</v>
      </c>
      <c r="I84">
        <v>58</v>
      </c>
      <c r="J84">
        <v>108.68</v>
      </c>
      <c r="K84">
        <v>41.65</v>
      </c>
      <c r="L84">
        <v>2</v>
      </c>
      <c r="M84">
        <v>56</v>
      </c>
      <c r="N84">
        <v>15.03</v>
      </c>
      <c r="O84">
        <v>13638.32</v>
      </c>
      <c r="P84">
        <v>156.57</v>
      </c>
      <c r="Q84">
        <v>793.3</v>
      </c>
      <c r="R84">
        <v>183.48</v>
      </c>
      <c r="S84">
        <v>86.27</v>
      </c>
      <c r="T84">
        <v>37853.769999999997</v>
      </c>
      <c r="U84">
        <v>0.47</v>
      </c>
      <c r="V84">
        <v>0.69</v>
      </c>
      <c r="W84">
        <v>0.31</v>
      </c>
      <c r="X84">
        <v>2.25</v>
      </c>
      <c r="Y84">
        <v>2</v>
      </c>
      <c r="Z84">
        <v>10</v>
      </c>
    </row>
    <row r="85" spans="1:26" x14ac:dyDescent="0.25">
      <c r="A85">
        <v>2</v>
      </c>
      <c r="B85">
        <v>50</v>
      </c>
      <c r="C85" t="s">
        <v>34</v>
      </c>
      <c r="D85">
        <v>5.1368</v>
      </c>
      <c r="E85">
        <v>19.47</v>
      </c>
      <c r="F85">
        <v>16.649999999999999</v>
      </c>
      <c r="G85">
        <v>28.55</v>
      </c>
      <c r="H85">
        <v>0.48</v>
      </c>
      <c r="I85">
        <v>35</v>
      </c>
      <c r="J85">
        <v>109.96</v>
      </c>
      <c r="K85">
        <v>41.65</v>
      </c>
      <c r="L85">
        <v>3</v>
      </c>
      <c r="M85">
        <v>33</v>
      </c>
      <c r="N85">
        <v>15.31</v>
      </c>
      <c r="O85">
        <v>13795.21</v>
      </c>
      <c r="P85">
        <v>140.54</v>
      </c>
      <c r="Q85">
        <v>793.23</v>
      </c>
      <c r="R85">
        <v>150.12</v>
      </c>
      <c r="S85">
        <v>86.27</v>
      </c>
      <c r="T85">
        <v>21288.57</v>
      </c>
      <c r="U85">
        <v>0.56999999999999995</v>
      </c>
      <c r="V85">
        <v>0.73</v>
      </c>
      <c r="W85">
        <v>0.26</v>
      </c>
      <c r="X85">
        <v>1.24</v>
      </c>
      <c r="Y85">
        <v>2</v>
      </c>
      <c r="Z85">
        <v>10</v>
      </c>
    </row>
    <row r="86" spans="1:26" x14ac:dyDescent="0.25">
      <c r="A86">
        <v>3</v>
      </c>
      <c r="B86">
        <v>50</v>
      </c>
      <c r="C86" t="s">
        <v>34</v>
      </c>
      <c r="D86">
        <v>5.3495999999999997</v>
      </c>
      <c r="E86">
        <v>18.690000000000001</v>
      </c>
      <c r="F86">
        <v>16.12</v>
      </c>
      <c r="G86">
        <v>40.31</v>
      </c>
      <c r="H86">
        <v>0.63</v>
      </c>
      <c r="I86">
        <v>24</v>
      </c>
      <c r="J86">
        <v>111.23</v>
      </c>
      <c r="K86">
        <v>41.65</v>
      </c>
      <c r="L86">
        <v>4</v>
      </c>
      <c r="M86">
        <v>22</v>
      </c>
      <c r="N86">
        <v>15.58</v>
      </c>
      <c r="O86">
        <v>13952.52</v>
      </c>
      <c r="P86">
        <v>128.26</v>
      </c>
      <c r="Q86">
        <v>793.27</v>
      </c>
      <c r="R86">
        <v>131.47</v>
      </c>
      <c r="S86">
        <v>86.27</v>
      </c>
      <c r="T86">
        <v>12021.45</v>
      </c>
      <c r="U86">
        <v>0.66</v>
      </c>
      <c r="V86">
        <v>0.76</v>
      </c>
      <c r="W86">
        <v>0.26</v>
      </c>
      <c r="X86">
        <v>0.71</v>
      </c>
      <c r="Y86">
        <v>2</v>
      </c>
      <c r="Z86">
        <v>10</v>
      </c>
    </row>
    <row r="87" spans="1:26" x14ac:dyDescent="0.25">
      <c r="A87">
        <v>4</v>
      </c>
      <c r="B87">
        <v>50</v>
      </c>
      <c r="C87" t="s">
        <v>34</v>
      </c>
      <c r="D87">
        <v>5.4256000000000002</v>
      </c>
      <c r="E87">
        <v>18.43</v>
      </c>
      <c r="F87">
        <v>15.97</v>
      </c>
      <c r="G87">
        <v>50.44</v>
      </c>
      <c r="H87">
        <v>0.78</v>
      </c>
      <c r="I87">
        <v>19</v>
      </c>
      <c r="J87">
        <v>112.51</v>
      </c>
      <c r="K87">
        <v>41.65</v>
      </c>
      <c r="L87">
        <v>5</v>
      </c>
      <c r="M87">
        <v>14</v>
      </c>
      <c r="N87">
        <v>15.86</v>
      </c>
      <c r="O87">
        <v>14110.24</v>
      </c>
      <c r="P87">
        <v>119.71</v>
      </c>
      <c r="Q87">
        <v>793.25</v>
      </c>
      <c r="R87">
        <v>126.43</v>
      </c>
      <c r="S87">
        <v>86.27</v>
      </c>
      <c r="T87">
        <v>9522.66</v>
      </c>
      <c r="U87">
        <v>0.68</v>
      </c>
      <c r="V87">
        <v>0.76</v>
      </c>
      <c r="W87">
        <v>0.25</v>
      </c>
      <c r="X87">
        <v>0.56000000000000005</v>
      </c>
      <c r="Y87">
        <v>2</v>
      </c>
      <c r="Z87">
        <v>10</v>
      </c>
    </row>
    <row r="88" spans="1:26" x14ac:dyDescent="0.25">
      <c r="A88">
        <v>5</v>
      </c>
      <c r="B88">
        <v>50</v>
      </c>
      <c r="C88" t="s">
        <v>34</v>
      </c>
      <c r="D88">
        <v>5.4245999999999999</v>
      </c>
      <c r="E88">
        <v>18.43</v>
      </c>
      <c r="F88">
        <v>16.02</v>
      </c>
      <c r="G88">
        <v>56.54</v>
      </c>
      <c r="H88">
        <v>0.93</v>
      </c>
      <c r="I88">
        <v>17</v>
      </c>
      <c r="J88">
        <v>113.79</v>
      </c>
      <c r="K88">
        <v>41.65</v>
      </c>
      <c r="L88">
        <v>6</v>
      </c>
      <c r="M88">
        <v>0</v>
      </c>
      <c r="N88">
        <v>16.14</v>
      </c>
      <c r="O88">
        <v>14268.39</v>
      </c>
      <c r="P88">
        <v>117.67</v>
      </c>
      <c r="Q88">
        <v>793.43</v>
      </c>
      <c r="R88">
        <v>127.76</v>
      </c>
      <c r="S88">
        <v>86.27</v>
      </c>
      <c r="T88">
        <v>10201.6</v>
      </c>
      <c r="U88">
        <v>0.68</v>
      </c>
      <c r="V88">
        <v>0.76</v>
      </c>
      <c r="W88">
        <v>0.27</v>
      </c>
      <c r="X88">
        <v>0.61</v>
      </c>
      <c r="Y88">
        <v>2</v>
      </c>
      <c r="Z88">
        <v>10</v>
      </c>
    </row>
    <row r="89" spans="1:26" x14ac:dyDescent="0.25">
      <c r="A89">
        <v>0</v>
      </c>
      <c r="B89">
        <v>25</v>
      </c>
      <c r="C89" t="s">
        <v>34</v>
      </c>
      <c r="D89">
        <v>4.8007</v>
      </c>
      <c r="E89">
        <v>20.83</v>
      </c>
      <c r="F89">
        <v>17.95</v>
      </c>
      <c r="G89">
        <v>13.81</v>
      </c>
      <c r="H89">
        <v>0.28000000000000003</v>
      </c>
      <c r="I89">
        <v>78</v>
      </c>
      <c r="J89">
        <v>61.76</v>
      </c>
      <c r="K89">
        <v>28.92</v>
      </c>
      <c r="L89">
        <v>1</v>
      </c>
      <c r="M89">
        <v>76</v>
      </c>
      <c r="N89">
        <v>6.84</v>
      </c>
      <c r="O89">
        <v>7851.41</v>
      </c>
      <c r="P89">
        <v>106.86</v>
      </c>
      <c r="Q89">
        <v>793.33</v>
      </c>
      <c r="R89">
        <v>191.95</v>
      </c>
      <c r="S89">
        <v>86.27</v>
      </c>
      <c r="T89">
        <v>41987.92</v>
      </c>
      <c r="U89">
        <v>0.45</v>
      </c>
      <c r="V89">
        <v>0.68</v>
      </c>
      <c r="W89">
        <v>0.34</v>
      </c>
      <c r="X89">
        <v>2.54</v>
      </c>
      <c r="Y89">
        <v>2</v>
      </c>
      <c r="Z89">
        <v>10</v>
      </c>
    </row>
    <row r="90" spans="1:26" x14ac:dyDescent="0.25">
      <c r="A90">
        <v>1</v>
      </c>
      <c r="B90">
        <v>25</v>
      </c>
      <c r="C90" t="s">
        <v>34</v>
      </c>
      <c r="D90">
        <v>5.2359</v>
      </c>
      <c r="E90">
        <v>19.100000000000001</v>
      </c>
      <c r="F90">
        <v>16.829999999999998</v>
      </c>
      <c r="G90">
        <v>29.7</v>
      </c>
      <c r="H90">
        <v>0.55000000000000004</v>
      </c>
      <c r="I90">
        <v>34</v>
      </c>
      <c r="J90">
        <v>62.92</v>
      </c>
      <c r="K90">
        <v>28.92</v>
      </c>
      <c r="L90">
        <v>2</v>
      </c>
      <c r="M90">
        <v>8</v>
      </c>
      <c r="N90">
        <v>7</v>
      </c>
      <c r="O90">
        <v>7994.37</v>
      </c>
      <c r="P90">
        <v>87.98</v>
      </c>
      <c r="Q90">
        <v>793.6</v>
      </c>
      <c r="R90">
        <v>154.94999999999999</v>
      </c>
      <c r="S90">
        <v>86.27</v>
      </c>
      <c r="T90">
        <v>23710.720000000001</v>
      </c>
      <c r="U90">
        <v>0.56000000000000005</v>
      </c>
      <c r="V90">
        <v>0.72</v>
      </c>
      <c r="W90">
        <v>0.3</v>
      </c>
      <c r="X90">
        <v>1.42</v>
      </c>
      <c r="Y90">
        <v>2</v>
      </c>
      <c r="Z90">
        <v>10</v>
      </c>
    </row>
    <row r="91" spans="1:26" x14ac:dyDescent="0.25">
      <c r="A91">
        <v>2</v>
      </c>
      <c r="B91">
        <v>25</v>
      </c>
      <c r="C91" t="s">
        <v>34</v>
      </c>
      <c r="D91">
        <v>5.2952000000000004</v>
      </c>
      <c r="E91">
        <v>18.89</v>
      </c>
      <c r="F91">
        <v>16.63</v>
      </c>
      <c r="G91">
        <v>30.24</v>
      </c>
      <c r="H91">
        <v>0.81</v>
      </c>
      <c r="I91">
        <v>33</v>
      </c>
      <c r="J91">
        <v>64.08</v>
      </c>
      <c r="K91">
        <v>28.92</v>
      </c>
      <c r="L91">
        <v>3</v>
      </c>
      <c r="M91">
        <v>0</v>
      </c>
      <c r="N91">
        <v>7.16</v>
      </c>
      <c r="O91">
        <v>8137.65</v>
      </c>
      <c r="P91">
        <v>87.72</v>
      </c>
      <c r="Q91">
        <v>793.37</v>
      </c>
      <c r="R91">
        <v>147.47</v>
      </c>
      <c r="S91">
        <v>86.27</v>
      </c>
      <c r="T91">
        <v>19974.400000000001</v>
      </c>
      <c r="U91">
        <v>0.57999999999999996</v>
      </c>
      <c r="V91">
        <v>0.73</v>
      </c>
      <c r="W91">
        <v>0.31</v>
      </c>
      <c r="X91">
        <v>1.22</v>
      </c>
      <c r="Y91">
        <v>2</v>
      </c>
      <c r="Z91">
        <v>10</v>
      </c>
    </row>
    <row r="92" spans="1:26" x14ac:dyDescent="0.25">
      <c r="A92">
        <v>0</v>
      </c>
      <c r="B92">
        <v>85</v>
      </c>
      <c r="C92" t="s">
        <v>34</v>
      </c>
      <c r="D92">
        <v>2.9514999999999998</v>
      </c>
      <c r="E92">
        <v>33.880000000000003</v>
      </c>
      <c r="F92">
        <v>24.02</v>
      </c>
      <c r="G92">
        <v>6.52</v>
      </c>
      <c r="H92">
        <v>0.11</v>
      </c>
      <c r="I92">
        <v>221</v>
      </c>
      <c r="J92">
        <v>167.88</v>
      </c>
      <c r="K92">
        <v>51.39</v>
      </c>
      <c r="L92">
        <v>1</v>
      </c>
      <c r="M92">
        <v>219</v>
      </c>
      <c r="N92">
        <v>30.49</v>
      </c>
      <c r="O92">
        <v>20939.59</v>
      </c>
      <c r="P92">
        <v>301.73</v>
      </c>
      <c r="Q92">
        <v>793.59</v>
      </c>
      <c r="R92">
        <v>396.5</v>
      </c>
      <c r="S92">
        <v>86.27</v>
      </c>
      <c r="T92">
        <v>143550.63</v>
      </c>
      <c r="U92">
        <v>0.22</v>
      </c>
      <c r="V92">
        <v>0.51</v>
      </c>
      <c r="W92">
        <v>0.56999999999999995</v>
      </c>
      <c r="X92">
        <v>8.6</v>
      </c>
      <c r="Y92">
        <v>2</v>
      </c>
      <c r="Z92">
        <v>10</v>
      </c>
    </row>
    <row r="93" spans="1:26" x14ac:dyDescent="0.25">
      <c r="A93">
        <v>1</v>
      </c>
      <c r="B93">
        <v>85</v>
      </c>
      <c r="C93" t="s">
        <v>34</v>
      </c>
      <c r="D93">
        <v>4.2728999999999999</v>
      </c>
      <c r="E93">
        <v>23.4</v>
      </c>
      <c r="F93">
        <v>18.25</v>
      </c>
      <c r="G93">
        <v>13.36</v>
      </c>
      <c r="H93">
        <v>0.21</v>
      </c>
      <c r="I93">
        <v>82</v>
      </c>
      <c r="J93">
        <v>169.33</v>
      </c>
      <c r="K93">
        <v>51.39</v>
      </c>
      <c r="L93">
        <v>2</v>
      </c>
      <c r="M93">
        <v>80</v>
      </c>
      <c r="N93">
        <v>30.94</v>
      </c>
      <c r="O93">
        <v>21118.46</v>
      </c>
      <c r="P93">
        <v>224.93</v>
      </c>
      <c r="Q93">
        <v>793.43</v>
      </c>
      <c r="R93">
        <v>202.28</v>
      </c>
      <c r="S93">
        <v>86.27</v>
      </c>
      <c r="T93">
        <v>47137.48</v>
      </c>
      <c r="U93">
        <v>0.43</v>
      </c>
      <c r="V93">
        <v>0.67</v>
      </c>
      <c r="W93">
        <v>0.35</v>
      </c>
      <c r="X93">
        <v>2.84</v>
      </c>
      <c r="Y93">
        <v>2</v>
      </c>
      <c r="Z93">
        <v>10</v>
      </c>
    </row>
    <row r="94" spans="1:26" x14ac:dyDescent="0.25">
      <c r="A94">
        <v>2</v>
      </c>
      <c r="B94">
        <v>85</v>
      </c>
      <c r="C94" t="s">
        <v>34</v>
      </c>
      <c r="D94">
        <v>4.6502999999999997</v>
      </c>
      <c r="E94">
        <v>21.5</v>
      </c>
      <c r="F94">
        <v>17.37</v>
      </c>
      <c r="G94">
        <v>20.04</v>
      </c>
      <c r="H94">
        <v>0.31</v>
      </c>
      <c r="I94">
        <v>52</v>
      </c>
      <c r="J94">
        <v>170.79</v>
      </c>
      <c r="K94">
        <v>51.39</v>
      </c>
      <c r="L94">
        <v>3</v>
      </c>
      <c r="M94">
        <v>50</v>
      </c>
      <c r="N94">
        <v>31.4</v>
      </c>
      <c r="O94">
        <v>21297.94</v>
      </c>
      <c r="P94">
        <v>210.37</v>
      </c>
      <c r="Q94">
        <v>793.33</v>
      </c>
      <c r="R94">
        <v>173.42</v>
      </c>
      <c r="S94">
        <v>86.27</v>
      </c>
      <c r="T94">
        <v>32855.050000000003</v>
      </c>
      <c r="U94">
        <v>0.5</v>
      </c>
      <c r="V94">
        <v>0.7</v>
      </c>
      <c r="W94">
        <v>0.31</v>
      </c>
      <c r="X94">
        <v>1.96</v>
      </c>
      <c r="Y94">
        <v>2</v>
      </c>
      <c r="Z94">
        <v>10</v>
      </c>
    </row>
    <row r="95" spans="1:26" x14ac:dyDescent="0.25">
      <c r="A95">
        <v>3</v>
      </c>
      <c r="B95">
        <v>85</v>
      </c>
      <c r="C95" t="s">
        <v>34</v>
      </c>
      <c r="D95">
        <v>4.9592999999999998</v>
      </c>
      <c r="E95">
        <v>20.16</v>
      </c>
      <c r="F95">
        <v>16.54</v>
      </c>
      <c r="G95">
        <v>26.82</v>
      </c>
      <c r="H95">
        <v>0.41</v>
      </c>
      <c r="I95">
        <v>37</v>
      </c>
      <c r="J95">
        <v>172.25</v>
      </c>
      <c r="K95">
        <v>51.39</v>
      </c>
      <c r="L95">
        <v>4</v>
      </c>
      <c r="M95">
        <v>35</v>
      </c>
      <c r="N95">
        <v>31.86</v>
      </c>
      <c r="O95">
        <v>21478.05</v>
      </c>
      <c r="P95">
        <v>196.3</v>
      </c>
      <c r="Q95">
        <v>793.38</v>
      </c>
      <c r="R95">
        <v>145.18</v>
      </c>
      <c r="S95">
        <v>86.27</v>
      </c>
      <c r="T95">
        <v>18809.599999999999</v>
      </c>
      <c r="U95">
        <v>0.59</v>
      </c>
      <c r="V95">
        <v>0.74</v>
      </c>
      <c r="W95">
        <v>0.27</v>
      </c>
      <c r="X95">
        <v>1.1299999999999999</v>
      </c>
      <c r="Y95">
        <v>2</v>
      </c>
      <c r="Z95">
        <v>10</v>
      </c>
    </row>
    <row r="96" spans="1:26" x14ac:dyDescent="0.25">
      <c r="A96">
        <v>4</v>
      </c>
      <c r="B96">
        <v>85</v>
      </c>
      <c r="C96" t="s">
        <v>34</v>
      </c>
      <c r="D96">
        <v>5.0461999999999998</v>
      </c>
      <c r="E96">
        <v>19.82</v>
      </c>
      <c r="F96">
        <v>16.46</v>
      </c>
      <c r="G96">
        <v>34.06</v>
      </c>
      <c r="H96">
        <v>0.51</v>
      </c>
      <c r="I96">
        <v>29</v>
      </c>
      <c r="J96">
        <v>173.71</v>
      </c>
      <c r="K96">
        <v>51.39</v>
      </c>
      <c r="L96">
        <v>5</v>
      </c>
      <c r="M96">
        <v>27</v>
      </c>
      <c r="N96">
        <v>32.32</v>
      </c>
      <c r="O96">
        <v>21658.78</v>
      </c>
      <c r="P96">
        <v>191.72</v>
      </c>
      <c r="Q96">
        <v>793.26</v>
      </c>
      <c r="R96">
        <v>143.05000000000001</v>
      </c>
      <c r="S96">
        <v>86.27</v>
      </c>
      <c r="T96">
        <v>17782.650000000001</v>
      </c>
      <c r="U96">
        <v>0.6</v>
      </c>
      <c r="V96">
        <v>0.74</v>
      </c>
      <c r="W96">
        <v>0.27</v>
      </c>
      <c r="X96">
        <v>1.05</v>
      </c>
      <c r="Y96">
        <v>2</v>
      </c>
      <c r="Z96">
        <v>10</v>
      </c>
    </row>
    <row r="97" spans="1:26" x14ac:dyDescent="0.25">
      <c r="A97">
        <v>5</v>
      </c>
      <c r="B97">
        <v>85</v>
      </c>
      <c r="C97" t="s">
        <v>34</v>
      </c>
      <c r="D97">
        <v>5.1037999999999997</v>
      </c>
      <c r="E97">
        <v>19.59</v>
      </c>
      <c r="F97">
        <v>16.41</v>
      </c>
      <c r="G97">
        <v>41.02</v>
      </c>
      <c r="H97">
        <v>0.61</v>
      </c>
      <c r="I97">
        <v>24</v>
      </c>
      <c r="J97">
        <v>175.18</v>
      </c>
      <c r="K97">
        <v>51.39</v>
      </c>
      <c r="L97">
        <v>6</v>
      </c>
      <c r="M97">
        <v>22</v>
      </c>
      <c r="N97">
        <v>32.79</v>
      </c>
      <c r="O97">
        <v>21840.16</v>
      </c>
      <c r="P97">
        <v>186.83</v>
      </c>
      <c r="Q97">
        <v>793.34</v>
      </c>
      <c r="R97">
        <v>142.13999999999999</v>
      </c>
      <c r="S97">
        <v>86.27</v>
      </c>
      <c r="T97">
        <v>17354.25</v>
      </c>
      <c r="U97">
        <v>0.61</v>
      </c>
      <c r="V97">
        <v>0.74</v>
      </c>
      <c r="W97">
        <v>0.25</v>
      </c>
      <c r="X97">
        <v>1</v>
      </c>
      <c r="Y97">
        <v>2</v>
      </c>
      <c r="Z97">
        <v>10</v>
      </c>
    </row>
    <row r="98" spans="1:26" x14ac:dyDescent="0.25">
      <c r="A98">
        <v>6</v>
      </c>
      <c r="B98">
        <v>85</v>
      </c>
      <c r="C98" t="s">
        <v>34</v>
      </c>
      <c r="D98">
        <v>5.2178000000000004</v>
      </c>
      <c r="E98">
        <v>19.16</v>
      </c>
      <c r="F98">
        <v>16.11</v>
      </c>
      <c r="G98">
        <v>48.34</v>
      </c>
      <c r="H98">
        <v>0.7</v>
      </c>
      <c r="I98">
        <v>20</v>
      </c>
      <c r="J98">
        <v>176.66</v>
      </c>
      <c r="K98">
        <v>51.39</v>
      </c>
      <c r="L98">
        <v>7</v>
      </c>
      <c r="M98">
        <v>18</v>
      </c>
      <c r="N98">
        <v>33.270000000000003</v>
      </c>
      <c r="O98">
        <v>22022.17</v>
      </c>
      <c r="P98">
        <v>179.34</v>
      </c>
      <c r="Q98">
        <v>793.38</v>
      </c>
      <c r="R98">
        <v>131.44</v>
      </c>
      <c r="S98">
        <v>86.27</v>
      </c>
      <c r="T98">
        <v>12027.04</v>
      </c>
      <c r="U98">
        <v>0.66</v>
      </c>
      <c r="V98">
        <v>0.76</v>
      </c>
      <c r="W98">
        <v>0.26</v>
      </c>
      <c r="X98">
        <v>0.7</v>
      </c>
      <c r="Y98">
        <v>2</v>
      </c>
      <c r="Z98">
        <v>10</v>
      </c>
    </row>
    <row r="99" spans="1:26" x14ac:dyDescent="0.25">
      <c r="A99">
        <v>7</v>
      </c>
      <c r="B99">
        <v>85</v>
      </c>
      <c r="C99" t="s">
        <v>34</v>
      </c>
      <c r="D99">
        <v>5.2698</v>
      </c>
      <c r="E99">
        <v>18.98</v>
      </c>
      <c r="F99">
        <v>16.03</v>
      </c>
      <c r="G99">
        <v>56.57</v>
      </c>
      <c r="H99">
        <v>0.8</v>
      </c>
      <c r="I99">
        <v>17</v>
      </c>
      <c r="J99">
        <v>178.14</v>
      </c>
      <c r="K99">
        <v>51.39</v>
      </c>
      <c r="L99">
        <v>8</v>
      </c>
      <c r="M99">
        <v>15</v>
      </c>
      <c r="N99">
        <v>33.75</v>
      </c>
      <c r="O99">
        <v>22204.83</v>
      </c>
      <c r="P99">
        <v>174.26</v>
      </c>
      <c r="Q99">
        <v>793.22</v>
      </c>
      <c r="R99">
        <v>128.69999999999999</v>
      </c>
      <c r="S99">
        <v>86.27</v>
      </c>
      <c r="T99">
        <v>10670.09</v>
      </c>
      <c r="U99">
        <v>0.67</v>
      </c>
      <c r="V99">
        <v>0.76</v>
      </c>
      <c r="W99">
        <v>0.25</v>
      </c>
      <c r="X99">
        <v>0.62</v>
      </c>
      <c r="Y99">
        <v>2</v>
      </c>
      <c r="Z99">
        <v>10</v>
      </c>
    </row>
    <row r="100" spans="1:26" x14ac:dyDescent="0.25">
      <c r="A100">
        <v>8</v>
      </c>
      <c r="B100">
        <v>85</v>
      </c>
      <c r="C100" t="s">
        <v>34</v>
      </c>
      <c r="D100">
        <v>5.3067000000000002</v>
      </c>
      <c r="E100">
        <v>18.84</v>
      </c>
      <c r="F100">
        <v>15.96</v>
      </c>
      <c r="G100">
        <v>63.85</v>
      </c>
      <c r="H100">
        <v>0.89</v>
      </c>
      <c r="I100">
        <v>15</v>
      </c>
      <c r="J100">
        <v>179.63</v>
      </c>
      <c r="K100">
        <v>51.39</v>
      </c>
      <c r="L100">
        <v>9</v>
      </c>
      <c r="M100">
        <v>13</v>
      </c>
      <c r="N100">
        <v>34.24</v>
      </c>
      <c r="O100">
        <v>22388.15</v>
      </c>
      <c r="P100">
        <v>168.72</v>
      </c>
      <c r="Q100">
        <v>793.21</v>
      </c>
      <c r="R100">
        <v>126.86</v>
      </c>
      <c r="S100">
        <v>86.27</v>
      </c>
      <c r="T100">
        <v>9762.4699999999993</v>
      </c>
      <c r="U100">
        <v>0.68</v>
      </c>
      <c r="V100">
        <v>0.76</v>
      </c>
      <c r="W100">
        <v>0.24</v>
      </c>
      <c r="X100">
        <v>0.55000000000000004</v>
      </c>
      <c r="Y100">
        <v>2</v>
      </c>
      <c r="Z100">
        <v>10</v>
      </c>
    </row>
    <row r="101" spans="1:26" x14ac:dyDescent="0.25">
      <c r="A101">
        <v>9</v>
      </c>
      <c r="B101">
        <v>85</v>
      </c>
      <c r="C101" t="s">
        <v>34</v>
      </c>
      <c r="D101">
        <v>5.3634000000000004</v>
      </c>
      <c r="E101">
        <v>18.64</v>
      </c>
      <c r="F101">
        <v>15.83</v>
      </c>
      <c r="G101">
        <v>73.069999999999993</v>
      </c>
      <c r="H101">
        <v>0.98</v>
      </c>
      <c r="I101">
        <v>13</v>
      </c>
      <c r="J101">
        <v>181.12</v>
      </c>
      <c r="K101">
        <v>51.39</v>
      </c>
      <c r="L101">
        <v>10</v>
      </c>
      <c r="M101">
        <v>11</v>
      </c>
      <c r="N101">
        <v>34.729999999999997</v>
      </c>
      <c r="O101">
        <v>22572.13</v>
      </c>
      <c r="P101">
        <v>163.81</v>
      </c>
      <c r="Q101">
        <v>793.22</v>
      </c>
      <c r="R101">
        <v>122.06</v>
      </c>
      <c r="S101">
        <v>86.27</v>
      </c>
      <c r="T101">
        <v>7370.13</v>
      </c>
      <c r="U101">
        <v>0.71</v>
      </c>
      <c r="V101">
        <v>0.77</v>
      </c>
      <c r="W101">
        <v>0.24</v>
      </c>
      <c r="X101">
        <v>0.42</v>
      </c>
      <c r="Y101">
        <v>2</v>
      </c>
      <c r="Z101">
        <v>10</v>
      </c>
    </row>
    <row r="102" spans="1:26" x14ac:dyDescent="0.25">
      <c r="A102">
        <v>10</v>
      </c>
      <c r="B102">
        <v>85</v>
      </c>
      <c r="C102" t="s">
        <v>34</v>
      </c>
      <c r="D102">
        <v>5.3766999999999996</v>
      </c>
      <c r="E102">
        <v>18.600000000000001</v>
      </c>
      <c r="F102">
        <v>15.82</v>
      </c>
      <c r="G102">
        <v>79.099999999999994</v>
      </c>
      <c r="H102">
        <v>1.07</v>
      </c>
      <c r="I102">
        <v>12</v>
      </c>
      <c r="J102">
        <v>182.62</v>
      </c>
      <c r="K102">
        <v>51.39</v>
      </c>
      <c r="L102">
        <v>11</v>
      </c>
      <c r="M102">
        <v>9</v>
      </c>
      <c r="N102">
        <v>35.22</v>
      </c>
      <c r="O102">
        <v>22756.91</v>
      </c>
      <c r="P102">
        <v>157.59</v>
      </c>
      <c r="Q102">
        <v>793.3</v>
      </c>
      <c r="R102">
        <v>121.62</v>
      </c>
      <c r="S102">
        <v>86.27</v>
      </c>
      <c r="T102">
        <v>7153.94</v>
      </c>
      <c r="U102">
        <v>0.71</v>
      </c>
      <c r="V102">
        <v>0.77</v>
      </c>
      <c r="W102">
        <v>0.24</v>
      </c>
      <c r="X102">
        <v>0.41</v>
      </c>
      <c r="Y102">
        <v>2</v>
      </c>
      <c r="Z102">
        <v>10</v>
      </c>
    </row>
    <row r="103" spans="1:26" x14ac:dyDescent="0.25">
      <c r="A103">
        <v>11</v>
      </c>
      <c r="B103">
        <v>85</v>
      </c>
      <c r="C103" t="s">
        <v>34</v>
      </c>
      <c r="D103">
        <v>5.3891</v>
      </c>
      <c r="E103">
        <v>18.559999999999999</v>
      </c>
      <c r="F103">
        <v>15.81</v>
      </c>
      <c r="G103">
        <v>86.24</v>
      </c>
      <c r="H103">
        <v>1.1599999999999999</v>
      </c>
      <c r="I103">
        <v>11</v>
      </c>
      <c r="J103">
        <v>184.12</v>
      </c>
      <c r="K103">
        <v>51.39</v>
      </c>
      <c r="L103">
        <v>12</v>
      </c>
      <c r="M103">
        <v>3</v>
      </c>
      <c r="N103">
        <v>35.729999999999997</v>
      </c>
      <c r="O103">
        <v>22942.240000000002</v>
      </c>
      <c r="P103">
        <v>154.99</v>
      </c>
      <c r="Q103">
        <v>793.28</v>
      </c>
      <c r="R103">
        <v>121.21</v>
      </c>
      <c r="S103">
        <v>86.27</v>
      </c>
      <c r="T103">
        <v>6953.64</v>
      </c>
      <c r="U103">
        <v>0.71</v>
      </c>
      <c r="V103">
        <v>0.77</v>
      </c>
      <c r="W103">
        <v>0.25</v>
      </c>
      <c r="X103">
        <v>0.4</v>
      </c>
      <c r="Y103">
        <v>2</v>
      </c>
      <c r="Z103">
        <v>10</v>
      </c>
    </row>
    <row r="104" spans="1:26" x14ac:dyDescent="0.25">
      <c r="A104">
        <v>12</v>
      </c>
      <c r="B104">
        <v>85</v>
      </c>
      <c r="C104" t="s">
        <v>34</v>
      </c>
      <c r="D104">
        <v>5.3893000000000004</v>
      </c>
      <c r="E104">
        <v>18.559999999999999</v>
      </c>
      <c r="F104">
        <v>15.81</v>
      </c>
      <c r="G104">
        <v>86.24</v>
      </c>
      <c r="H104">
        <v>1.24</v>
      </c>
      <c r="I104">
        <v>11</v>
      </c>
      <c r="J104">
        <v>185.63</v>
      </c>
      <c r="K104">
        <v>51.39</v>
      </c>
      <c r="L104">
        <v>13</v>
      </c>
      <c r="M104">
        <v>0</v>
      </c>
      <c r="N104">
        <v>36.24</v>
      </c>
      <c r="O104">
        <v>23128.27</v>
      </c>
      <c r="P104">
        <v>155.9</v>
      </c>
      <c r="Q104">
        <v>793.33</v>
      </c>
      <c r="R104">
        <v>121.01</v>
      </c>
      <c r="S104">
        <v>86.27</v>
      </c>
      <c r="T104">
        <v>6855.32</v>
      </c>
      <c r="U104">
        <v>0.71</v>
      </c>
      <c r="V104">
        <v>0.77</v>
      </c>
      <c r="W104">
        <v>0.25</v>
      </c>
      <c r="X104">
        <v>0.4</v>
      </c>
      <c r="Y104">
        <v>2</v>
      </c>
      <c r="Z104">
        <v>10</v>
      </c>
    </row>
    <row r="105" spans="1:26" x14ac:dyDescent="0.25">
      <c r="A105">
        <v>0</v>
      </c>
      <c r="B105">
        <v>20</v>
      </c>
      <c r="C105" t="s">
        <v>34</v>
      </c>
      <c r="D105">
        <v>4.7690000000000001</v>
      </c>
      <c r="E105">
        <v>20.97</v>
      </c>
      <c r="F105">
        <v>18.39</v>
      </c>
      <c r="G105">
        <v>16.23</v>
      </c>
      <c r="H105">
        <v>0.34</v>
      </c>
      <c r="I105">
        <v>68</v>
      </c>
      <c r="J105">
        <v>51.33</v>
      </c>
      <c r="K105">
        <v>24.83</v>
      </c>
      <c r="L105">
        <v>1</v>
      </c>
      <c r="M105">
        <v>66</v>
      </c>
      <c r="N105">
        <v>5.51</v>
      </c>
      <c r="O105">
        <v>6564.78</v>
      </c>
      <c r="P105">
        <v>92.73</v>
      </c>
      <c r="Q105">
        <v>793.41</v>
      </c>
      <c r="R105">
        <v>210.16</v>
      </c>
      <c r="S105">
        <v>86.27</v>
      </c>
      <c r="T105">
        <v>51142.65</v>
      </c>
      <c r="U105">
        <v>0.41</v>
      </c>
      <c r="V105">
        <v>0.66</v>
      </c>
      <c r="W105">
        <v>0.28999999999999998</v>
      </c>
      <c r="X105">
        <v>2.98</v>
      </c>
      <c r="Y105">
        <v>2</v>
      </c>
      <c r="Z105">
        <v>10</v>
      </c>
    </row>
    <row r="106" spans="1:26" x14ac:dyDescent="0.25">
      <c r="A106">
        <v>1</v>
      </c>
      <c r="B106">
        <v>20</v>
      </c>
      <c r="C106" t="s">
        <v>34</v>
      </c>
      <c r="D106">
        <v>5.2111999999999998</v>
      </c>
      <c r="E106">
        <v>19.190000000000001</v>
      </c>
      <c r="F106">
        <v>16.940000000000001</v>
      </c>
      <c r="G106">
        <v>24.79</v>
      </c>
      <c r="H106">
        <v>0.66</v>
      </c>
      <c r="I106">
        <v>41</v>
      </c>
      <c r="J106">
        <v>52.47</v>
      </c>
      <c r="K106">
        <v>24.83</v>
      </c>
      <c r="L106">
        <v>2</v>
      </c>
      <c r="M106">
        <v>0</v>
      </c>
      <c r="N106">
        <v>5.64</v>
      </c>
      <c r="O106">
        <v>6705.1</v>
      </c>
      <c r="P106">
        <v>78.709999999999994</v>
      </c>
      <c r="Q106">
        <v>793.53</v>
      </c>
      <c r="R106">
        <v>157.37</v>
      </c>
      <c r="S106">
        <v>86.27</v>
      </c>
      <c r="T106">
        <v>24885.05</v>
      </c>
      <c r="U106">
        <v>0.55000000000000004</v>
      </c>
      <c r="V106">
        <v>0.72</v>
      </c>
      <c r="W106">
        <v>0.34</v>
      </c>
      <c r="X106">
        <v>1.53</v>
      </c>
      <c r="Y106">
        <v>2</v>
      </c>
      <c r="Z106">
        <v>10</v>
      </c>
    </row>
    <row r="107" spans="1:26" x14ac:dyDescent="0.25">
      <c r="A107">
        <v>0</v>
      </c>
      <c r="B107">
        <v>65</v>
      </c>
      <c r="C107" t="s">
        <v>34</v>
      </c>
      <c r="D107">
        <v>3.4586999999999999</v>
      </c>
      <c r="E107">
        <v>28.91</v>
      </c>
      <c r="F107">
        <v>22.02</v>
      </c>
      <c r="G107">
        <v>7.64</v>
      </c>
      <c r="H107">
        <v>0.13</v>
      </c>
      <c r="I107">
        <v>173</v>
      </c>
      <c r="J107">
        <v>133.21</v>
      </c>
      <c r="K107">
        <v>46.47</v>
      </c>
      <c r="L107">
        <v>1</v>
      </c>
      <c r="M107">
        <v>171</v>
      </c>
      <c r="N107">
        <v>20.75</v>
      </c>
      <c r="O107">
        <v>16663.419999999998</v>
      </c>
      <c r="P107">
        <v>236.56</v>
      </c>
      <c r="Q107">
        <v>793.48</v>
      </c>
      <c r="R107">
        <v>329.14</v>
      </c>
      <c r="S107">
        <v>86.27</v>
      </c>
      <c r="T107">
        <v>110112.27</v>
      </c>
      <c r="U107">
        <v>0.26</v>
      </c>
      <c r="V107">
        <v>0.55000000000000004</v>
      </c>
      <c r="W107">
        <v>0.5</v>
      </c>
      <c r="X107">
        <v>6.6</v>
      </c>
      <c r="Y107">
        <v>2</v>
      </c>
      <c r="Z107">
        <v>10</v>
      </c>
    </row>
    <row r="108" spans="1:26" x14ac:dyDescent="0.25">
      <c r="A108">
        <v>1</v>
      </c>
      <c r="B108">
        <v>65</v>
      </c>
      <c r="C108" t="s">
        <v>34</v>
      </c>
      <c r="D108">
        <v>4.5354000000000001</v>
      </c>
      <c r="E108">
        <v>22.05</v>
      </c>
      <c r="F108">
        <v>17.989999999999998</v>
      </c>
      <c r="G108">
        <v>15.64</v>
      </c>
      <c r="H108">
        <v>0.26</v>
      </c>
      <c r="I108">
        <v>69</v>
      </c>
      <c r="J108">
        <v>134.55000000000001</v>
      </c>
      <c r="K108">
        <v>46.47</v>
      </c>
      <c r="L108">
        <v>2</v>
      </c>
      <c r="M108">
        <v>67</v>
      </c>
      <c r="N108">
        <v>21.09</v>
      </c>
      <c r="O108">
        <v>16828.84</v>
      </c>
      <c r="P108">
        <v>187.96</v>
      </c>
      <c r="Q108">
        <v>793.54</v>
      </c>
      <c r="R108">
        <v>195.41</v>
      </c>
      <c r="S108">
        <v>86.27</v>
      </c>
      <c r="T108">
        <v>43762.6</v>
      </c>
      <c r="U108">
        <v>0.44</v>
      </c>
      <c r="V108">
        <v>0.68</v>
      </c>
      <c r="W108">
        <v>0.3</v>
      </c>
      <c r="X108">
        <v>2.58</v>
      </c>
      <c r="Y108">
        <v>2</v>
      </c>
      <c r="Z108">
        <v>10</v>
      </c>
    </row>
    <row r="109" spans="1:26" x14ac:dyDescent="0.25">
      <c r="A109">
        <v>2</v>
      </c>
      <c r="B109">
        <v>65</v>
      </c>
      <c r="C109" t="s">
        <v>34</v>
      </c>
      <c r="D109">
        <v>4.9215</v>
      </c>
      <c r="E109">
        <v>20.32</v>
      </c>
      <c r="F109">
        <v>16.97</v>
      </c>
      <c r="G109">
        <v>23.68</v>
      </c>
      <c r="H109">
        <v>0.39</v>
      </c>
      <c r="I109">
        <v>43</v>
      </c>
      <c r="J109">
        <v>135.9</v>
      </c>
      <c r="K109">
        <v>46.47</v>
      </c>
      <c r="L109">
        <v>3</v>
      </c>
      <c r="M109">
        <v>41</v>
      </c>
      <c r="N109">
        <v>21.43</v>
      </c>
      <c r="O109">
        <v>16994.64</v>
      </c>
      <c r="P109">
        <v>171.92</v>
      </c>
      <c r="Q109">
        <v>793.37</v>
      </c>
      <c r="R109">
        <v>159.94</v>
      </c>
      <c r="S109">
        <v>86.27</v>
      </c>
      <c r="T109">
        <v>26158.95</v>
      </c>
      <c r="U109">
        <v>0.54</v>
      </c>
      <c r="V109">
        <v>0.72</v>
      </c>
      <c r="W109">
        <v>0.28999999999999998</v>
      </c>
      <c r="X109">
        <v>1.56</v>
      </c>
      <c r="Y109">
        <v>2</v>
      </c>
      <c r="Z109">
        <v>10</v>
      </c>
    </row>
    <row r="110" spans="1:26" x14ac:dyDescent="0.25">
      <c r="A110">
        <v>3</v>
      </c>
      <c r="B110">
        <v>65</v>
      </c>
      <c r="C110" t="s">
        <v>34</v>
      </c>
      <c r="D110">
        <v>5.1033999999999997</v>
      </c>
      <c r="E110">
        <v>19.59</v>
      </c>
      <c r="F110">
        <v>16.57</v>
      </c>
      <c r="G110">
        <v>32.07</v>
      </c>
      <c r="H110">
        <v>0.52</v>
      </c>
      <c r="I110">
        <v>31</v>
      </c>
      <c r="J110">
        <v>137.25</v>
      </c>
      <c r="K110">
        <v>46.47</v>
      </c>
      <c r="L110">
        <v>4</v>
      </c>
      <c r="M110">
        <v>29</v>
      </c>
      <c r="N110">
        <v>21.78</v>
      </c>
      <c r="O110">
        <v>17160.919999999998</v>
      </c>
      <c r="P110">
        <v>162.74</v>
      </c>
      <c r="Q110">
        <v>793.28</v>
      </c>
      <c r="R110">
        <v>146.88999999999999</v>
      </c>
      <c r="S110">
        <v>86.27</v>
      </c>
      <c r="T110">
        <v>19695.330000000002</v>
      </c>
      <c r="U110">
        <v>0.59</v>
      </c>
      <c r="V110">
        <v>0.73</v>
      </c>
      <c r="W110">
        <v>0.27</v>
      </c>
      <c r="X110">
        <v>1.1599999999999999</v>
      </c>
      <c r="Y110">
        <v>2</v>
      </c>
      <c r="Z110">
        <v>10</v>
      </c>
    </row>
    <row r="111" spans="1:26" x14ac:dyDescent="0.25">
      <c r="A111">
        <v>4</v>
      </c>
      <c r="B111">
        <v>65</v>
      </c>
      <c r="C111" t="s">
        <v>34</v>
      </c>
      <c r="D111">
        <v>5.1897000000000002</v>
      </c>
      <c r="E111">
        <v>19.27</v>
      </c>
      <c r="F111">
        <v>16.440000000000001</v>
      </c>
      <c r="G111">
        <v>41.09</v>
      </c>
      <c r="H111">
        <v>0.64</v>
      </c>
      <c r="I111">
        <v>24</v>
      </c>
      <c r="J111">
        <v>138.6</v>
      </c>
      <c r="K111">
        <v>46.47</v>
      </c>
      <c r="L111">
        <v>5</v>
      </c>
      <c r="M111">
        <v>22</v>
      </c>
      <c r="N111">
        <v>22.13</v>
      </c>
      <c r="O111">
        <v>17327.689999999999</v>
      </c>
      <c r="P111">
        <v>155.72</v>
      </c>
      <c r="Q111">
        <v>793.28</v>
      </c>
      <c r="R111">
        <v>143.19</v>
      </c>
      <c r="S111">
        <v>86.27</v>
      </c>
      <c r="T111">
        <v>17882.259999999998</v>
      </c>
      <c r="U111">
        <v>0.6</v>
      </c>
      <c r="V111">
        <v>0.74</v>
      </c>
      <c r="W111">
        <v>0.24</v>
      </c>
      <c r="X111">
        <v>1.02</v>
      </c>
      <c r="Y111">
        <v>2</v>
      </c>
      <c r="Z111">
        <v>10</v>
      </c>
    </row>
    <row r="112" spans="1:26" x14ac:dyDescent="0.25">
      <c r="A112">
        <v>5</v>
      </c>
      <c r="B112">
        <v>65</v>
      </c>
      <c r="C112" t="s">
        <v>34</v>
      </c>
      <c r="D112">
        <v>5.3484999999999996</v>
      </c>
      <c r="E112">
        <v>18.7</v>
      </c>
      <c r="F112">
        <v>16</v>
      </c>
      <c r="G112">
        <v>50.52</v>
      </c>
      <c r="H112">
        <v>0.76</v>
      </c>
      <c r="I112">
        <v>19</v>
      </c>
      <c r="J112">
        <v>139.94999999999999</v>
      </c>
      <c r="K112">
        <v>46.47</v>
      </c>
      <c r="L112">
        <v>6</v>
      </c>
      <c r="M112">
        <v>17</v>
      </c>
      <c r="N112">
        <v>22.49</v>
      </c>
      <c r="O112">
        <v>17494.97</v>
      </c>
      <c r="P112">
        <v>146.06</v>
      </c>
      <c r="Q112">
        <v>793.33</v>
      </c>
      <c r="R112">
        <v>127.33</v>
      </c>
      <c r="S112">
        <v>86.27</v>
      </c>
      <c r="T112">
        <v>9972.61</v>
      </c>
      <c r="U112">
        <v>0.68</v>
      </c>
      <c r="V112">
        <v>0.76</v>
      </c>
      <c r="W112">
        <v>0.25</v>
      </c>
      <c r="X112">
        <v>0.59</v>
      </c>
      <c r="Y112">
        <v>2</v>
      </c>
      <c r="Z112">
        <v>10</v>
      </c>
    </row>
    <row r="113" spans="1:26" x14ac:dyDescent="0.25">
      <c r="A113">
        <v>6</v>
      </c>
      <c r="B113">
        <v>65</v>
      </c>
      <c r="C113" t="s">
        <v>34</v>
      </c>
      <c r="D113">
        <v>5.3806000000000003</v>
      </c>
      <c r="E113">
        <v>18.59</v>
      </c>
      <c r="F113">
        <v>15.97</v>
      </c>
      <c r="G113">
        <v>59.89</v>
      </c>
      <c r="H113">
        <v>0.88</v>
      </c>
      <c r="I113">
        <v>16</v>
      </c>
      <c r="J113">
        <v>141.31</v>
      </c>
      <c r="K113">
        <v>46.47</v>
      </c>
      <c r="L113">
        <v>7</v>
      </c>
      <c r="M113">
        <v>14</v>
      </c>
      <c r="N113">
        <v>22.85</v>
      </c>
      <c r="O113">
        <v>17662.75</v>
      </c>
      <c r="P113">
        <v>138.5</v>
      </c>
      <c r="Q113">
        <v>793.21</v>
      </c>
      <c r="R113">
        <v>126.65</v>
      </c>
      <c r="S113">
        <v>86.27</v>
      </c>
      <c r="T113">
        <v>9652.33</v>
      </c>
      <c r="U113">
        <v>0.68</v>
      </c>
      <c r="V113">
        <v>0.76</v>
      </c>
      <c r="W113">
        <v>0.25</v>
      </c>
      <c r="X113">
        <v>0.56000000000000005</v>
      </c>
      <c r="Y113">
        <v>2</v>
      </c>
      <c r="Z113">
        <v>10</v>
      </c>
    </row>
    <row r="114" spans="1:26" x14ac:dyDescent="0.25">
      <c r="A114">
        <v>7</v>
      </c>
      <c r="B114">
        <v>65</v>
      </c>
      <c r="C114" t="s">
        <v>34</v>
      </c>
      <c r="D114">
        <v>5.4164000000000003</v>
      </c>
      <c r="E114">
        <v>18.46</v>
      </c>
      <c r="F114">
        <v>15.9</v>
      </c>
      <c r="G114">
        <v>68.150000000000006</v>
      </c>
      <c r="H114">
        <v>0.99</v>
      </c>
      <c r="I114">
        <v>14</v>
      </c>
      <c r="J114">
        <v>142.68</v>
      </c>
      <c r="K114">
        <v>46.47</v>
      </c>
      <c r="L114">
        <v>8</v>
      </c>
      <c r="M114">
        <v>2</v>
      </c>
      <c r="N114">
        <v>23.21</v>
      </c>
      <c r="O114">
        <v>17831.04</v>
      </c>
      <c r="P114">
        <v>133.87</v>
      </c>
      <c r="Q114">
        <v>793.32</v>
      </c>
      <c r="R114">
        <v>123.97</v>
      </c>
      <c r="S114">
        <v>86.27</v>
      </c>
      <c r="T114">
        <v>8321.7800000000007</v>
      </c>
      <c r="U114">
        <v>0.7</v>
      </c>
      <c r="V114">
        <v>0.77</v>
      </c>
      <c r="W114">
        <v>0.26</v>
      </c>
      <c r="X114">
        <v>0.49</v>
      </c>
      <c r="Y114">
        <v>2</v>
      </c>
      <c r="Z114">
        <v>10</v>
      </c>
    </row>
    <row r="115" spans="1:26" x14ac:dyDescent="0.25">
      <c r="A115">
        <v>8</v>
      </c>
      <c r="B115">
        <v>65</v>
      </c>
      <c r="C115" t="s">
        <v>34</v>
      </c>
      <c r="D115">
        <v>5.4145000000000003</v>
      </c>
      <c r="E115">
        <v>18.47</v>
      </c>
      <c r="F115">
        <v>15.91</v>
      </c>
      <c r="G115">
        <v>68.17</v>
      </c>
      <c r="H115">
        <v>1.1100000000000001</v>
      </c>
      <c r="I115">
        <v>14</v>
      </c>
      <c r="J115">
        <v>144.05000000000001</v>
      </c>
      <c r="K115">
        <v>46.47</v>
      </c>
      <c r="L115">
        <v>9</v>
      </c>
      <c r="M115">
        <v>0</v>
      </c>
      <c r="N115">
        <v>23.58</v>
      </c>
      <c r="O115">
        <v>17999.830000000002</v>
      </c>
      <c r="P115">
        <v>134.61000000000001</v>
      </c>
      <c r="Q115">
        <v>793.4</v>
      </c>
      <c r="R115">
        <v>124.05</v>
      </c>
      <c r="S115">
        <v>86.27</v>
      </c>
      <c r="T115">
        <v>8362.2199999999993</v>
      </c>
      <c r="U115">
        <v>0.7</v>
      </c>
      <c r="V115">
        <v>0.77</v>
      </c>
      <c r="W115">
        <v>0.26</v>
      </c>
      <c r="X115">
        <v>0.5</v>
      </c>
      <c r="Y115">
        <v>2</v>
      </c>
      <c r="Z115">
        <v>10</v>
      </c>
    </row>
    <row r="116" spans="1:26" x14ac:dyDescent="0.25">
      <c r="A116">
        <v>0</v>
      </c>
      <c r="B116">
        <v>75</v>
      </c>
      <c r="C116" t="s">
        <v>34</v>
      </c>
      <c r="D116">
        <v>3.1924000000000001</v>
      </c>
      <c r="E116">
        <v>31.32</v>
      </c>
      <c r="F116">
        <v>23.03</v>
      </c>
      <c r="G116">
        <v>7.01</v>
      </c>
      <c r="H116">
        <v>0.12</v>
      </c>
      <c r="I116">
        <v>197</v>
      </c>
      <c r="J116">
        <v>150.44</v>
      </c>
      <c r="K116">
        <v>49.1</v>
      </c>
      <c r="L116">
        <v>1</v>
      </c>
      <c r="M116">
        <v>195</v>
      </c>
      <c r="N116">
        <v>25.34</v>
      </c>
      <c r="O116">
        <v>18787.759999999998</v>
      </c>
      <c r="P116">
        <v>268.8</v>
      </c>
      <c r="Q116">
        <v>793.9</v>
      </c>
      <c r="R116">
        <v>363.02</v>
      </c>
      <c r="S116">
        <v>86.27</v>
      </c>
      <c r="T116">
        <v>126931</v>
      </c>
      <c r="U116">
        <v>0.24</v>
      </c>
      <c r="V116">
        <v>0.53</v>
      </c>
      <c r="W116">
        <v>0.53</v>
      </c>
      <c r="X116">
        <v>7.61</v>
      </c>
      <c r="Y116">
        <v>2</v>
      </c>
      <c r="Z116">
        <v>10</v>
      </c>
    </row>
    <row r="117" spans="1:26" x14ac:dyDescent="0.25">
      <c r="A117">
        <v>1</v>
      </c>
      <c r="B117">
        <v>75</v>
      </c>
      <c r="C117" t="s">
        <v>34</v>
      </c>
      <c r="D117">
        <v>4.4842000000000004</v>
      </c>
      <c r="E117">
        <v>22.3</v>
      </c>
      <c r="F117">
        <v>17.760000000000002</v>
      </c>
      <c r="G117">
        <v>14.4</v>
      </c>
      <c r="H117">
        <v>0.23</v>
      </c>
      <c r="I117">
        <v>74</v>
      </c>
      <c r="J117">
        <v>151.83000000000001</v>
      </c>
      <c r="K117">
        <v>49.1</v>
      </c>
      <c r="L117">
        <v>2</v>
      </c>
      <c r="M117">
        <v>72</v>
      </c>
      <c r="N117">
        <v>25.73</v>
      </c>
      <c r="O117">
        <v>18959.54</v>
      </c>
      <c r="P117">
        <v>202.41</v>
      </c>
      <c r="Q117">
        <v>793.42</v>
      </c>
      <c r="R117">
        <v>186.08</v>
      </c>
      <c r="S117">
        <v>86.27</v>
      </c>
      <c r="T117">
        <v>39076.49</v>
      </c>
      <c r="U117">
        <v>0.46</v>
      </c>
      <c r="V117">
        <v>0.69</v>
      </c>
      <c r="W117">
        <v>0.32</v>
      </c>
      <c r="X117">
        <v>2.35</v>
      </c>
      <c r="Y117">
        <v>2</v>
      </c>
      <c r="Z117">
        <v>10</v>
      </c>
    </row>
    <row r="118" spans="1:26" x14ac:dyDescent="0.25">
      <c r="A118">
        <v>2</v>
      </c>
      <c r="B118">
        <v>75</v>
      </c>
      <c r="C118" t="s">
        <v>34</v>
      </c>
      <c r="D118">
        <v>4.8023999999999996</v>
      </c>
      <c r="E118">
        <v>20.82</v>
      </c>
      <c r="F118">
        <v>17.11</v>
      </c>
      <c r="G118">
        <v>21.84</v>
      </c>
      <c r="H118">
        <v>0.35</v>
      </c>
      <c r="I118">
        <v>47</v>
      </c>
      <c r="J118">
        <v>153.22999999999999</v>
      </c>
      <c r="K118">
        <v>49.1</v>
      </c>
      <c r="L118">
        <v>3</v>
      </c>
      <c r="M118">
        <v>45</v>
      </c>
      <c r="N118">
        <v>26.13</v>
      </c>
      <c r="O118">
        <v>19131.849999999999</v>
      </c>
      <c r="P118">
        <v>190.84</v>
      </c>
      <c r="Q118">
        <v>793.39</v>
      </c>
      <c r="R118">
        <v>164.67</v>
      </c>
      <c r="S118">
        <v>86.27</v>
      </c>
      <c r="T118">
        <v>28506.01</v>
      </c>
      <c r="U118">
        <v>0.52</v>
      </c>
      <c r="V118">
        <v>0.71</v>
      </c>
      <c r="W118">
        <v>0.3</v>
      </c>
      <c r="X118">
        <v>1.7</v>
      </c>
      <c r="Y118">
        <v>2</v>
      </c>
      <c r="Z118">
        <v>10</v>
      </c>
    </row>
    <row r="119" spans="1:26" x14ac:dyDescent="0.25">
      <c r="A119">
        <v>3</v>
      </c>
      <c r="B119">
        <v>75</v>
      </c>
      <c r="C119" t="s">
        <v>34</v>
      </c>
      <c r="D119">
        <v>4.9661</v>
      </c>
      <c r="E119">
        <v>20.14</v>
      </c>
      <c r="F119">
        <v>16.82</v>
      </c>
      <c r="G119">
        <v>29.68</v>
      </c>
      <c r="H119">
        <v>0.46</v>
      </c>
      <c r="I119">
        <v>34</v>
      </c>
      <c r="J119">
        <v>154.63</v>
      </c>
      <c r="K119">
        <v>49.1</v>
      </c>
      <c r="L119">
        <v>4</v>
      </c>
      <c r="M119">
        <v>32</v>
      </c>
      <c r="N119">
        <v>26.53</v>
      </c>
      <c r="O119">
        <v>19304.72</v>
      </c>
      <c r="P119">
        <v>183.14</v>
      </c>
      <c r="Q119">
        <v>793.27</v>
      </c>
      <c r="R119">
        <v>155.80000000000001</v>
      </c>
      <c r="S119">
        <v>86.27</v>
      </c>
      <c r="T119">
        <v>24135.13</v>
      </c>
      <c r="U119">
        <v>0.55000000000000004</v>
      </c>
      <c r="V119">
        <v>0.72</v>
      </c>
      <c r="W119">
        <v>0.27</v>
      </c>
      <c r="X119">
        <v>1.41</v>
      </c>
      <c r="Y119">
        <v>2</v>
      </c>
      <c r="Z119">
        <v>10</v>
      </c>
    </row>
    <row r="120" spans="1:26" x14ac:dyDescent="0.25">
      <c r="A120">
        <v>4</v>
      </c>
      <c r="B120">
        <v>75</v>
      </c>
      <c r="C120" t="s">
        <v>34</v>
      </c>
      <c r="D120">
        <v>5.1605999999999996</v>
      </c>
      <c r="E120">
        <v>19.38</v>
      </c>
      <c r="F120">
        <v>16.309999999999999</v>
      </c>
      <c r="G120">
        <v>37.630000000000003</v>
      </c>
      <c r="H120">
        <v>0.56999999999999995</v>
      </c>
      <c r="I120">
        <v>26</v>
      </c>
      <c r="J120">
        <v>156.03</v>
      </c>
      <c r="K120">
        <v>49.1</v>
      </c>
      <c r="L120">
        <v>5</v>
      </c>
      <c r="M120">
        <v>24</v>
      </c>
      <c r="N120">
        <v>26.94</v>
      </c>
      <c r="O120">
        <v>19478.150000000001</v>
      </c>
      <c r="P120">
        <v>172.95</v>
      </c>
      <c r="Q120">
        <v>793.22</v>
      </c>
      <c r="R120">
        <v>137.94</v>
      </c>
      <c r="S120">
        <v>86.27</v>
      </c>
      <c r="T120">
        <v>15243.75</v>
      </c>
      <c r="U120">
        <v>0.63</v>
      </c>
      <c r="V120">
        <v>0.75</v>
      </c>
      <c r="W120">
        <v>0.26</v>
      </c>
      <c r="X120">
        <v>0.9</v>
      </c>
      <c r="Y120">
        <v>2</v>
      </c>
      <c r="Z120">
        <v>10</v>
      </c>
    </row>
    <row r="121" spans="1:26" x14ac:dyDescent="0.25">
      <c r="A121">
        <v>5</v>
      </c>
      <c r="B121">
        <v>75</v>
      </c>
      <c r="C121" t="s">
        <v>34</v>
      </c>
      <c r="D121">
        <v>5.2432999999999996</v>
      </c>
      <c r="E121">
        <v>19.07</v>
      </c>
      <c r="F121">
        <v>16.149999999999999</v>
      </c>
      <c r="G121">
        <v>46.15</v>
      </c>
      <c r="H121">
        <v>0.67</v>
      </c>
      <c r="I121">
        <v>21</v>
      </c>
      <c r="J121">
        <v>157.44</v>
      </c>
      <c r="K121">
        <v>49.1</v>
      </c>
      <c r="L121">
        <v>6</v>
      </c>
      <c r="M121">
        <v>19</v>
      </c>
      <c r="N121">
        <v>27.35</v>
      </c>
      <c r="O121">
        <v>19652.13</v>
      </c>
      <c r="P121">
        <v>166.14</v>
      </c>
      <c r="Q121">
        <v>793.22</v>
      </c>
      <c r="R121">
        <v>132.93</v>
      </c>
      <c r="S121">
        <v>86.27</v>
      </c>
      <c r="T121">
        <v>12765.17</v>
      </c>
      <c r="U121">
        <v>0.65</v>
      </c>
      <c r="V121">
        <v>0.75</v>
      </c>
      <c r="W121">
        <v>0.25</v>
      </c>
      <c r="X121">
        <v>0.74</v>
      </c>
      <c r="Y121">
        <v>2</v>
      </c>
      <c r="Z121">
        <v>10</v>
      </c>
    </row>
    <row r="122" spans="1:26" x14ac:dyDescent="0.25">
      <c r="A122">
        <v>6</v>
      </c>
      <c r="B122">
        <v>75</v>
      </c>
      <c r="C122" t="s">
        <v>34</v>
      </c>
      <c r="D122">
        <v>5.2690000000000001</v>
      </c>
      <c r="E122">
        <v>18.98</v>
      </c>
      <c r="F122">
        <v>16.149999999999999</v>
      </c>
      <c r="G122">
        <v>53.84</v>
      </c>
      <c r="H122">
        <v>0.78</v>
      </c>
      <c r="I122">
        <v>18</v>
      </c>
      <c r="J122">
        <v>158.86000000000001</v>
      </c>
      <c r="K122">
        <v>49.1</v>
      </c>
      <c r="L122">
        <v>7</v>
      </c>
      <c r="M122">
        <v>16</v>
      </c>
      <c r="N122">
        <v>27.77</v>
      </c>
      <c r="O122">
        <v>19826.68</v>
      </c>
      <c r="P122">
        <v>162.01</v>
      </c>
      <c r="Q122">
        <v>793.23</v>
      </c>
      <c r="R122">
        <v>133.02000000000001</v>
      </c>
      <c r="S122">
        <v>86.27</v>
      </c>
      <c r="T122">
        <v>12824.98</v>
      </c>
      <c r="U122">
        <v>0.65</v>
      </c>
      <c r="V122">
        <v>0.75</v>
      </c>
      <c r="W122">
        <v>0.25</v>
      </c>
      <c r="X122">
        <v>0.74</v>
      </c>
      <c r="Y122">
        <v>2</v>
      </c>
      <c r="Z122">
        <v>10</v>
      </c>
    </row>
    <row r="123" spans="1:26" x14ac:dyDescent="0.25">
      <c r="A123">
        <v>7</v>
      </c>
      <c r="B123">
        <v>75</v>
      </c>
      <c r="C123" t="s">
        <v>34</v>
      </c>
      <c r="D123">
        <v>5.3811999999999998</v>
      </c>
      <c r="E123">
        <v>18.579999999999998</v>
      </c>
      <c r="F123">
        <v>15.85</v>
      </c>
      <c r="G123">
        <v>63.39</v>
      </c>
      <c r="H123">
        <v>0.88</v>
      </c>
      <c r="I123">
        <v>15</v>
      </c>
      <c r="J123">
        <v>160.28</v>
      </c>
      <c r="K123">
        <v>49.1</v>
      </c>
      <c r="L123">
        <v>8</v>
      </c>
      <c r="M123">
        <v>13</v>
      </c>
      <c r="N123">
        <v>28.19</v>
      </c>
      <c r="O123">
        <v>20001.93</v>
      </c>
      <c r="P123">
        <v>153.13999999999999</v>
      </c>
      <c r="Q123">
        <v>793.25</v>
      </c>
      <c r="R123">
        <v>122.42</v>
      </c>
      <c r="S123">
        <v>86.27</v>
      </c>
      <c r="T123">
        <v>7537.7</v>
      </c>
      <c r="U123">
        <v>0.7</v>
      </c>
      <c r="V123">
        <v>0.77</v>
      </c>
      <c r="W123">
        <v>0.25</v>
      </c>
      <c r="X123">
        <v>0.44</v>
      </c>
      <c r="Y123">
        <v>2</v>
      </c>
      <c r="Z123">
        <v>10</v>
      </c>
    </row>
    <row r="124" spans="1:26" x14ac:dyDescent="0.25">
      <c r="A124">
        <v>8</v>
      </c>
      <c r="B124">
        <v>75</v>
      </c>
      <c r="C124" t="s">
        <v>34</v>
      </c>
      <c r="D124">
        <v>5.4010999999999996</v>
      </c>
      <c r="E124">
        <v>18.510000000000002</v>
      </c>
      <c r="F124">
        <v>15.84</v>
      </c>
      <c r="G124">
        <v>73.11</v>
      </c>
      <c r="H124">
        <v>0.99</v>
      </c>
      <c r="I124">
        <v>13</v>
      </c>
      <c r="J124">
        <v>161.71</v>
      </c>
      <c r="K124">
        <v>49.1</v>
      </c>
      <c r="L124">
        <v>9</v>
      </c>
      <c r="M124">
        <v>10</v>
      </c>
      <c r="N124">
        <v>28.61</v>
      </c>
      <c r="O124">
        <v>20177.64</v>
      </c>
      <c r="P124">
        <v>147.80000000000001</v>
      </c>
      <c r="Q124">
        <v>793.22</v>
      </c>
      <c r="R124">
        <v>122.37</v>
      </c>
      <c r="S124">
        <v>86.27</v>
      </c>
      <c r="T124">
        <v>7526.86</v>
      </c>
      <c r="U124">
        <v>0.7</v>
      </c>
      <c r="V124">
        <v>0.77</v>
      </c>
      <c r="W124">
        <v>0.24</v>
      </c>
      <c r="X124">
        <v>0.43</v>
      </c>
      <c r="Y124">
        <v>2</v>
      </c>
      <c r="Z124">
        <v>10</v>
      </c>
    </row>
    <row r="125" spans="1:26" x14ac:dyDescent="0.25">
      <c r="A125">
        <v>9</v>
      </c>
      <c r="B125">
        <v>75</v>
      </c>
      <c r="C125" t="s">
        <v>34</v>
      </c>
      <c r="D125">
        <v>5.4173</v>
      </c>
      <c r="E125">
        <v>18.46</v>
      </c>
      <c r="F125">
        <v>15.82</v>
      </c>
      <c r="G125">
        <v>79.08</v>
      </c>
      <c r="H125">
        <v>1.0900000000000001</v>
      </c>
      <c r="I125">
        <v>12</v>
      </c>
      <c r="J125">
        <v>163.13</v>
      </c>
      <c r="K125">
        <v>49.1</v>
      </c>
      <c r="L125">
        <v>10</v>
      </c>
      <c r="M125">
        <v>3</v>
      </c>
      <c r="N125">
        <v>29.04</v>
      </c>
      <c r="O125">
        <v>20353.939999999999</v>
      </c>
      <c r="P125">
        <v>143.96</v>
      </c>
      <c r="Q125">
        <v>793.23</v>
      </c>
      <c r="R125">
        <v>121.24</v>
      </c>
      <c r="S125">
        <v>86.27</v>
      </c>
      <c r="T125">
        <v>6964.48</v>
      </c>
      <c r="U125">
        <v>0.71</v>
      </c>
      <c r="V125">
        <v>0.77</v>
      </c>
      <c r="W125">
        <v>0.25</v>
      </c>
      <c r="X125">
        <v>0.41</v>
      </c>
      <c r="Y125">
        <v>2</v>
      </c>
      <c r="Z125">
        <v>10</v>
      </c>
    </row>
    <row r="126" spans="1:26" x14ac:dyDescent="0.25">
      <c r="A126">
        <v>10</v>
      </c>
      <c r="B126">
        <v>75</v>
      </c>
      <c r="C126" t="s">
        <v>34</v>
      </c>
      <c r="D126">
        <v>5.4169</v>
      </c>
      <c r="E126">
        <v>18.46</v>
      </c>
      <c r="F126">
        <v>15.82</v>
      </c>
      <c r="G126">
        <v>79.09</v>
      </c>
      <c r="H126">
        <v>1.18</v>
      </c>
      <c r="I126">
        <v>12</v>
      </c>
      <c r="J126">
        <v>164.57</v>
      </c>
      <c r="K126">
        <v>49.1</v>
      </c>
      <c r="L126">
        <v>11</v>
      </c>
      <c r="M126">
        <v>0</v>
      </c>
      <c r="N126">
        <v>29.47</v>
      </c>
      <c r="O126">
        <v>20530.82</v>
      </c>
      <c r="P126">
        <v>144.77000000000001</v>
      </c>
      <c r="Q126">
        <v>793.23</v>
      </c>
      <c r="R126">
        <v>121.18</v>
      </c>
      <c r="S126">
        <v>86.27</v>
      </c>
      <c r="T126">
        <v>6936.46</v>
      </c>
      <c r="U126">
        <v>0.71</v>
      </c>
      <c r="V126">
        <v>0.77</v>
      </c>
      <c r="W126">
        <v>0.25</v>
      </c>
      <c r="X126">
        <v>0.41</v>
      </c>
      <c r="Y126">
        <v>2</v>
      </c>
      <c r="Z126">
        <v>10</v>
      </c>
    </row>
    <row r="127" spans="1:26" x14ac:dyDescent="0.25">
      <c r="A127">
        <v>0</v>
      </c>
      <c r="B127">
        <v>95</v>
      </c>
      <c r="C127" t="s">
        <v>34</v>
      </c>
      <c r="D127">
        <v>2.7204999999999999</v>
      </c>
      <c r="E127">
        <v>36.76</v>
      </c>
      <c r="F127">
        <v>25.1</v>
      </c>
      <c r="G127">
        <v>6.1</v>
      </c>
      <c r="H127">
        <v>0.1</v>
      </c>
      <c r="I127">
        <v>247</v>
      </c>
      <c r="J127">
        <v>185.69</v>
      </c>
      <c r="K127">
        <v>53.44</v>
      </c>
      <c r="L127">
        <v>1</v>
      </c>
      <c r="M127">
        <v>245</v>
      </c>
      <c r="N127">
        <v>36.26</v>
      </c>
      <c r="O127">
        <v>23136.14</v>
      </c>
      <c r="P127">
        <v>337.05</v>
      </c>
      <c r="Q127">
        <v>793.57</v>
      </c>
      <c r="R127">
        <v>432.41</v>
      </c>
      <c r="S127">
        <v>86.27</v>
      </c>
      <c r="T127">
        <v>161374.1</v>
      </c>
      <c r="U127">
        <v>0.2</v>
      </c>
      <c r="V127">
        <v>0.49</v>
      </c>
      <c r="W127">
        <v>0.61</v>
      </c>
      <c r="X127">
        <v>9.67</v>
      </c>
      <c r="Y127">
        <v>2</v>
      </c>
      <c r="Z127">
        <v>10</v>
      </c>
    </row>
    <row r="128" spans="1:26" x14ac:dyDescent="0.25">
      <c r="A128">
        <v>1</v>
      </c>
      <c r="B128">
        <v>95</v>
      </c>
      <c r="C128" t="s">
        <v>34</v>
      </c>
      <c r="D128">
        <v>4.0877999999999997</v>
      </c>
      <c r="E128">
        <v>24.46</v>
      </c>
      <c r="F128">
        <v>18.64</v>
      </c>
      <c r="G128">
        <v>12.43</v>
      </c>
      <c r="H128">
        <v>0.19</v>
      </c>
      <c r="I128">
        <v>90</v>
      </c>
      <c r="J128">
        <v>187.21</v>
      </c>
      <c r="K128">
        <v>53.44</v>
      </c>
      <c r="L128">
        <v>2</v>
      </c>
      <c r="M128">
        <v>88</v>
      </c>
      <c r="N128">
        <v>36.770000000000003</v>
      </c>
      <c r="O128">
        <v>23322.880000000001</v>
      </c>
      <c r="P128">
        <v>246.35</v>
      </c>
      <c r="Q128">
        <v>793.53</v>
      </c>
      <c r="R128">
        <v>215.6</v>
      </c>
      <c r="S128">
        <v>86.27</v>
      </c>
      <c r="T128">
        <v>53753.17</v>
      </c>
      <c r="U128">
        <v>0.4</v>
      </c>
      <c r="V128">
        <v>0.65</v>
      </c>
      <c r="W128">
        <v>0.36</v>
      </c>
      <c r="X128">
        <v>3.23</v>
      </c>
      <c r="Y128">
        <v>2</v>
      </c>
      <c r="Z128">
        <v>10</v>
      </c>
    </row>
    <row r="129" spans="1:26" x14ac:dyDescent="0.25">
      <c r="A129">
        <v>2</v>
      </c>
      <c r="B129">
        <v>95</v>
      </c>
      <c r="C129" t="s">
        <v>34</v>
      </c>
      <c r="D129">
        <v>4.5265000000000004</v>
      </c>
      <c r="E129">
        <v>22.09</v>
      </c>
      <c r="F129">
        <v>17.54</v>
      </c>
      <c r="G129">
        <v>18.79</v>
      </c>
      <c r="H129">
        <v>0.28000000000000003</v>
      </c>
      <c r="I129">
        <v>56</v>
      </c>
      <c r="J129">
        <v>188.73</v>
      </c>
      <c r="K129">
        <v>53.44</v>
      </c>
      <c r="L129">
        <v>3</v>
      </c>
      <c r="M129">
        <v>54</v>
      </c>
      <c r="N129">
        <v>37.29</v>
      </c>
      <c r="O129">
        <v>23510.33</v>
      </c>
      <c r="P129">
        <v>228.54</v>
      </c>
      <c r="Q129">
        <v>793.38</v>
      </c>
      <c r="R129">
        <v>179.2</v>
      </c>
      <c r="S129">
        <v>86.27</v>
      </c>
      <c r="T129">
        <v>35726.519999999997</v>
      </c>
      <c r="U129">
        <v>0.48</v>
      </c>
      <c r="V129">
        <v>0.69</v>
      </c>
      <c r="W129">
        <v>0.31</v>
      </c>
      <c r="X129">
        <v>2.13</v>
      </c>
      <c r="Y129">
        <v>2</v>
      </c>
      <c r="Z129">
        <v>10</v>
      </c>
    </row>
    <row r="130" spans="1:26" x14ac:dyDescent="0.25">
      <c r="A130">
        <v>3</v>
      </c>
      <c r="B130">
        <v>95</v>
      </c>
      <c r="C130" t="s">
        <v>34</v>
      </c>
      <c r="D130">
        <v>4.8140999999999998</v>
      </c>
      <c r="E130">
        <v>20.77</v>
      </c>
      <c r="F130">
        <v>16.82</v>
      </c>
      <c r="G130">
        <v>25.22</v>
      </c>
      <c r="H130">
        <v>0.37</v>
      </c>
      <c r="I130">
        <v>40</v>
      </c>
      <c r="J130">
        <v>190.25</v>
      </c>
      <c r="K130">
        <v>53.44</v>
      </c>
      <c r="L130">
        <v>4</v>
      </c>
      <c r="M130">
        <v>38</v>
      </c>
      <c r="N130">
        <v>37.82</v>
      </c>
      <c r="O130">
        <v>23698.48</v>
      </c>
      <c r="P130">
        <v>215.62</v>
      </c>
      <c r="Q130">
        <v>793.32</v>
      </c>
      <c r="R130">
        <v>154.63999999999999</v>
      </c>
      <c r="S130">
        <v>86.27</v>
      </c>
      <c r="T130">
        <v>23523.97</v>
      </c>
      <c r="U130">
        <v>0.56000000000000005</v>
      </c>
      <c r="V130">
        <v>0.72</v>
      </c>
      <c r="W130">
        <v>0.28999999999999998</v>
      </c>
      <c r="X130">
        <v>1.4</v>
      </c>
      <c r="Y130">
        <v>2</v>
      </c>
      <c r="Z130">
        <v>10</v>
      </c>
    </row>
    <row r="131" spans="1:26" x14ac:dyDescent="0.25">
      <c r="A131">
        <v>4</v>
      </c>
      <c r="B131">
        <v>95</v>
      </c>
      <c r="C131" t="s">
        <v>34</v>
      </c>
      <c r="D131">
        <v>4.9306000000000001</v>
      </c>
      <c r="E131">
        <v>20.28</v>
      </c>
      <c r="F131">
        <v>16.62</v>
      </c>
      <c r="G131">
        <v>31.17</v>
      </c>
      <c r="H131">
        <v>0.46</v>
      </c>
      <c r="I131">
        <v>32</v>
      </c>
      <c r="J131">
        <v>191.78</v>
      </c>
      <c r="K131">
        <v>53.44</v>
      </c>
      <c r="L131">
        <v>5</v>
      </c>
      <c r="M131">
        <v>30</v>
      </c>
      <c r="N131">
        <v>38.35</v>
      </c>
      <c r="O131">
        <v>23887.360000000001</v>
      </c>
      <c r="P131">
        <v>209.89</v>
      </c>
      <c r="Q131">
        <v>793.24</v>
      </c>
      <c r="R131">
        <v>148.6</v>
      </c>
      <c r="S131">
        <v>86.27</v>
      </c>
      <c r="T131">
        <v>20545.07</v>
      </c>
      <c r="U131">
        <v>0.57999999999999996</v>
      </c>
      <c r="V131">
        <v>0.73</v>
      </c>
      <c r="W131">
        <v>0.27</v>
      </c>
      <c r="X131">
        <v>1.21</v>
      </c>
      <c r="Y131">
        <v>2</v>
      </c>
      <c r="Z131">
        <v>10</v>
      </c>
    </row>
    <row r="132" spans="1:26" x14ac:dyDescent="0.25">
      <c r="A132">
        <v>5</v>
      </c>
      <c r="B132">
        <v>95</v>
      </c>
      <c r="C132" t="s">
        <v>34</v>
      </c>
      <c r="D132">
        <v>5.0693000000000001</v>
      </c>
      <c r="E132">
        <v>19.73</v>
      </c>
      <c r="F132">
        <v>16.29</v>
      </c>
      <c r="G132">
        <v>37.590000000000003</v>
      </c>
      <c r="H132">
        <v>0.55000000000000004</v>
      </c>
      <c r="I132">
        <v>26</v>
      </c>
      <c r="J132">
        <v>193.32</v>
      </c>
      <c r="K132">
        <v>53.44</v>
      </c>
      <c r="L132">
        <v>6</v>
      </c>
      <c r="M132">
        <v>24</v>
      </c>
      <c r="N132">
        <v>38.89</v>
      </c>
      <c r="O132">
        <v>24076.95</v>
      </c>
      <c r="P132">
        <v>202.21</v>
      </c>
      <c r="Q132">
        <v>793.21</v>
      </c>
      <c r="R132">
        <v>137.31</v>
      </c>
      <c r="S132">
        <v>86.27</v>
      </c>
      <c r="T132">
        <v>14927.66</v>
      </c>
      <c r="U132">
        <v>0.63</v>
      </c>
      <c r="V132">
        <v>0.75</v>
      </c>
      <c r="W132">
        <v>0.26</v>
      </c>
      <c r="X132">
        <v>0.88</v>
      </c>
      <c r="Y132">
        <v>2</v>
      </c>
      <c r="Z132">
        <v>10</v>
      </c>
    </row>
    <row r="133" spans="1:26" x14ac:dyDescent="0.25">
      <c r="A133">
        <v>6</v>
      </c>
      <c r="B133">
        <v>95</v>
      </c>
      <c r="C133" t="s">
        <v>34</v>
      </c>
      <c r="D133">
        <v>5.1264000000000003</v>
      </c>
      <c r="E133">
        <v>19.510000000000002</v>
      </c>
      <c r="F133">
        <v>16.22</v>
      </c>
      <c r="G133">
        <v>44.23</v>
      </c>
      <c r="H133">
        <v>0.64</v>
      </c>
      <c r="I133">
        <v>22</v>
      </c>
      <c r="J133">
        <v>194.86</v>
      </c>
      <c r="K133">
        <v>53.44</v>
      </c>
      <c r="L133">
        <v>7</v>
      </c>
      <c r="M133">
        <v>20</v>
      </c>
      <c r="N133">
        <v>39.43</v>
      </c>
      <c r="O133">
        <v>24267.279999999999</v>
      </c>
      <c r="P133">
        <v>198.03</v>
      </c>
      <c r="Q133">
        <v>793.31</v>
      </c>
      <c r="R133">
        <v>135.09</v>
      </c>
      <c r="S133">
        <v>86.27</v>
      </c>
      <c r="T133">
        <v>13842.44</v>
      </c>
      <c r="U133">
        <v>0.64</v>
      </c>
      <c r="V133">
        <v>0.75</v>
      </c>
      <c r="W133">
        <v>0.26</v>
      </c>
      <c r="X133">
        <v>0.81</v>
      </c>
      <c r="Y133">
        <v>2</v>
      </c>
      <c r="Z133">
        <v>10</v>
      </c>
    </row>
    <row r="134" spans="1:26" x14ac:dyDescent="0.25">
      <c r="A134">
        <v>7</v>
      </c>
      <c r="B134">
        <v>95</v>
      </c>
      <c r="C134" t="s">
        <v>34</v>
      </c>
      <c r="D134">
        <v>5.2226999999999997</v>
      </c>
      <c r="E134">
        <v>19.149999999999999</v>
      </c>
      <c r="F134">
        <v>15.97</v>
      </c>
      <c r="G134">
        <v>50.44</v>
      </c>
      <c r="H134">
        <v>0.72</v>
      </c>
      <c r="I134">
        <v>19</v>
      </c>
      <c r="J134">
        <v>196.41</v>
      </c>
      <c r="K134">
        <v>53.44</v>
      </c>
      <c r="L134">
        <v>8</v>
      </c>
      <c r="M134">
        <v>17</v>
      </c>
      <c r="N134">
        <v>39.979999999999997</v>
      </c>
      <c r="O134">
        <v>24458.36</v>
      </c>
      <c r="P134">
        <v>190.91</v>
      </c>
      <c r="Q134">
        <v>793.25</v>
      </c>
      <c r="R134">
        <v>126.49</v>
      </c>
      <c r="S134">
        <v>86.27</v>
      </c>
      <c r="T134">
        <v>9556.98</v>
      </c>
      <c r="U134">
        <v>0.68</v>
      </c>
      <c r="V134">
        <v>0.76</v>
      </c>
      <c r="W134">
        <v>0.25</v>
      </c>
      <c r="X134">
        <v>0.56000000000000005</v>
      </c>
      <c r="Y134">
        <v>2</v>
      </c>
      <c r="Z134">
        <v>10</v>
      </c>
    </row>
    <row r="135" spans="1:26" x14ac:dyDescent="0.25">
      <c r="A135">
        <v>8</v>
      </c>
      <c r="B135">
        <v>95</v>
      </c>
      <c r="C135" t="s">
        <v>34</v>
      </c>
      <c r="D135">
        <v>5.2629999999999999</v>
      </c>
      <c r="E135">
        <v>19</v>
      </c>
      <c r="F135">
        <v>15.94</v>
      </c>
      <c r="G135">
        <v>59.76</v>
      </c>
      <c r="H135">
        <v>0.81</v>
      </c>
      <c r="I135">
        <v>16</v>
      </c>
      <c r="J135">
        <v>197.97</v>
      </c>
      <c r="K135">
        <v>53.44</v>
      </c>
      <c r="L135">
        <v>9</v>
      </c>
      <c r="M135">
        <v>14</v>
      </c>
      <c r="N135">
        <v>40.53</v>
      </c>
      <c r="O135">
        <v>24650.18</v>
      </c>
      <c r="P135">
        <v>187.22</v>
      </c>
      <c r="Q135">
        <v>793.21</v>
      </c>
      <c r="R135">
        <v>125.57</v>
      </c>
      <c r="S135">
        <v>86.27</v>
      </c>
      <c r="T135">
        <v>9112.1</v>
      </c>
      <c r="U135">
        <v>0.69</v>
      </c>
      <c r="V135">
        <v>0.76</v>
      </c>
      <c r="W135">
        <v>0.25</v>
      </c>
      <c r="X135">
        <v>0.53</v>
      </c>
      <c r="Y135">
        <v>2</v>
      </c>
      <c r="Z135">
        <v>10</v>
      </c>
    </row>
    <row r="136" spans="1:26" x14ac:dyDescent="0.25">
      <c r="A136">
        <v>9</v>
      </c>
      <c r="B136">
        <v>95</v>
      </c>
      <c r="C136" t="s">
        <v>34</v>
      </c>
      <c r="D136">
        <v>5.2573999999999996</v>
      </c>
      <c r="E136">
        <v>19.02</v>
      </c>
      <c r="F136">
        <v>15.99</v>
      </c>
      <c r="G136">
        <v>63.98</v>
      </c>
      <c r="H136">
        <v>0.89</v>
      </c>
      <c r="I136">
        <v>15</v>
      </c>
      <c r="J136">
        <v>199.53</v>
      </c>
      <c r="K136">
        <v>53.44</v>
      </c>
      <c r="L136">
        <v>10</v>
      </c>
      <c r="M136">
        <v>13</v>
      </c>
      <c r="N136">
        <v>41.1</v>
      </c>
      <c r="O136">
        <v>24842.77</v>
      </c>
      <c r="P136">
        <v>184.16</v>
      </c>
      <c r="Q136">
        <v>793.23</v>
      </c>
      <c r="R136">
        <v>127.77</v>
      </c>
      <c r="S136">
        <v>86.27</v>
      </c>
      <c r="T136">
        <v>10215.98</v>
      </c>
      <c r="U136">
        <v>0.68</v>
      </c>
      <c r="V136">
        <v>0.76</v>
      </c>
      <c r="W136">
        <v>0.24</v>
      </c>
      <c r="X136">
        <v>0.57999999999999996</v>
      </c>
      <c r="Y136">
        <v>2</v>
      </c>
      <c r="Z136">
        <v>10</v>
      </c>
    </row>
    <row r="137" spans="1:26" x14ac:dyDescent="0.25">
      <c r="A137">
        <v>10</v>
      </c>
      <c r="B137">
        <v>95</v>
      </c>
      <c r="C137" t="s">
        <v>34</v>
      </c>
      <c r="D137">
        <v>5.3243999999999998</v>
      </c>
      <c r="E137">
        <v>18.78</v>
      </c>
      <c r="F137">
        <v>15.83</v>
      </c>
      <c r="G137">
        <v>73.06</v>
      </c>
      <c r="H137">
        <v>0.97</v>
      </c>
      <c r="I137">
        <v>13</v>
      </c>
      <c r="J137">
        <v>201.1</v>
      </c>
      <c r="K137">
        <v>53.44</v>
      </c>
      <c r="L137">
        <v>11</v>
      </c>
      <c r="M137">
        <v>11</v>
      </c>
      <c r="N137">
        <v>41.66</v>
      </c>
      <c r="O137">
        <v>25036.12</v>
      </c>
      <c r="P137">
        <v>178.95</v>
      </c>
      <c r="Q137">
        <v>793.21</v>
      </c>
      <c r="R137">
        <v>121.96</v>
      </c>
      <c r="S137">
        <v>86.27</v>
      </c>
      <c r="T137">
        <v>7322.13</v>
      </c>
      <c r="U137">
        <v>0.71</v>
      </c>
      <c r="V137">
        <v>0.77</v>
      </c>
      <c r="W137">
        <v>0.24</v>
      </c>
      <c r="X137">
        <v>0.42</v>
      </c>
      <c r="Y137">
        <v>2</v>
      </c>
      <c r="Z137">
        <v>10</v>
      </c>
    </row>
    <row r="138" spans="1:26" x14ac:dyDescent="0.25">
      <c r="A138">
        <v>11</v>
      </c>
      <c r="B138">
        <v>95</v>
      </c>
      <c r="C138" t="s">
        <v>34</v>
      </c>
      <c r="D138">
        <v>5.3410000000000002</v>
      </c>
      <c r="E138">
        <v>18.72</v>
      </c>
      <c r="F138">
        <v>15.81</v>
      </c>
      <c r="G138">
        <v>79.040000000000006</v>
      </c>
      <c r="H138">
        <v>1.05</v>
      </c>
      <c r="I138">
        <v>12</v>
      </c>
      <c r="J138">
        <v>202.67</v>
      </c>
      <c r="K138">
        <v>53.44</v>
      </c>
      <c r="L138">
        <v>12</v>
      </c>
      <c r="M138">
        <v>10</v>
      </c>
      <c r="N138">
        <v>42.24</v>
      </c>
      <c r="O138">
        <v>25230.25</v>
      </c>
      <c r="P138">
        <v>173.33</v>
      </c>
      <c r="Q138">
        <v>793.22</v>
      </c>
      <c r="R138">
        <v>121.32</v>
      </c>
      <c r="S138">
        <v>86.27</v>
      </c>
      <c r="T138">
        <v>7005.69</v>
      </c>
      <c r="U138">
        <v>0.71</v>
      </c>
      <c r="V138">
        <v>0.77</v>
      </c>
      <c r="W138">
        <v>0.24</v>
      </c>
      <c r="X138">
        <v>0.4</v>
      </c>
      <c r="Y138">
        <v>2</v>
      </c>
      <c r="Z138">
        <v>10</v>
      </c>
    </row>
    <row r="139" spans="1:26" x14ac:dyDescent="0.25">
      <c r="A139">
        <v>12</v>
      </c>
      <c r="B139">
        <v>95</v>
      </c>
      <c r="C139" t="s">
        <v>34</v>
      </c>
      <c r="D139">
        <v>5.3621999999999996</v>
      </c>
      <c r="E139">
        <v>18.649999999999999</v>
      </c>
      <c r="F139">
        <v>15.77</v>
      </c>
      <c r="G139">
        <v>86.02</v>
      </c>
      <c r="H139">
        <v>1.1299999999999999</v>
      </c>
      <c r="I139">
        <v>11</v>
      </c>
      <c r="J139">
        <v>204.25</v>
      </c>
      <c r="K139">
        <v>53.44</v>
      </c>
      <c r="L139">
        <v>13</v>
      </c>
      <c r="M139">
        <v>8</v>
      </c>
      <c r="N139">
        <v>42.82</v>
      </c>
      <c r="O139">
        <v>25425.3</v>
      </c>
      <c r="P139">
        <v>170.2</v>
      </c>
      <c r="Q139">
        <v>793.21</v>
      </c>
      <c r="R139">
        <v>120.01</v>
      </c>
      <c r="S139">
        <v>86.27</v>
      </c>
      <c r="T139">
        <v>6354.1</v>
      </c>
      <c r="U139">
        <v>0.72</v>
      </c>
      <c r="V139">
        <v>0.77</v>
      </c>
      <c r="W139">
        <v>0.24</v>
      </c>
      <c r="X139">
        <v>0.36</v>
      </c>
      <c r="Y139">
        <v>2</v>
      </c>
      <c r="Z139">
        <v>10</v>
      </c>
    </row>
    <row r="140" spans="1:26" x14ac:dyDescent="0.25">
      <c r="A140">
        <v>13</v>
      </c>
      <c r="B140">
        <v>95</v>
      </c>
      <c r="C140" t="s">
        <v>34</v>
      </c>
      <c r="D140">
        <v>5.3775000000000004</v>
      </c>
      <c r="E140">
        <v>18.600000000000001</v>
      </c>
      <c r="F140">
        <v>15.76</v>
      </c>
      <c r="G140">
        <v>94.53</v>
      </c>
      <c r="H140">
        <v>1.21</v>
      </c>
      <c r="I140">
        <v>10</v>
      </c>
      <c r="J140">
        <v>205.84</v>
      </c>
      <c r="K140">
        <v>53.44</v>
      </c>
      <c r="L140">
        <v>14</v>
      </c>
      <c r="M140">
        <v>6</v>
      </c>
      <c r="N140">
        <v>43.4</v>
      </c>
      <c r="O140">
        <v>25621.03</v>
      </c>
      <c r="P140">
        <v>165.43</v>
      </c>
      <c r="Q140">
        <v>793.21</v>
      </c>
      <c r="R140">
        <v>119.56</v>
      </c>
      <c r="S140">
        <v>86.27</v>
      </c>
      <c r="T140">
        <v>6136.12</v>
      </c>
      <c r="U140">
        <v>0.72</v>
      </c>
      <c r="V140">
        <v>0.77</v>
      </c>
      <c r="W140">
        <v>0.24</v>
      </c>
      <c r="X140">
        <v>0.35</v>
      </c>
      <c r="Y140">
        <v>2</v>
      </c>
      <c r="Z140">
        <v>10</v>
      </c>
    </row>
    <row r="141" spans="1:26" x14ac:dyDescent="0.25">
      <c r="A141">
        <v>14</v>
      </c>
      <c r="B141">
        <v>95</v>
      </c>
      <c r="C141" t="s">
        <v>34</v>
      </c>
      <c r="D141">
        <v>5.3826000000000001</v>
      </c>
      <c r="E141">
        <v>18.579999999999998</v>
      </c>
      <c r="F141">
        <v>15.74</v>
      </c>
      <c r="G141">
        <v>94.42</v>
      </c>
      <c r="H141">
        <v>1.28</v>
      </c>
      <c r="I141">
        <v>10</v>
      </c>
      <c r="J141">
        <v>207.43</v>
      </c>
      <c r="K141">
        <v>53.44</v>
      </c>
      <c r="L141">
        <v>15</v>
      </c>
      <c r="M141">
        <v>0</v>
      </c>
      <c r="N141">
        <v>44</v>
      </c>
      <c r="O141">
        <v>25817.56</v>
      </c>
      <c r="P141">
        <v>165.86</v>
      </c>
      <c r="Q141">
        <v>793.24</v>
      </c>
      <c r="R141">
        <v>118.58</v>
      </c>
      <c r="S141">
        <v>86.27</v>
      </c>
      <c r="T141">
        <v>5645.51</v>
      </c>
      <c r="U141">
        <v>0.73</v>
      </c>
      <c r="V141">
        <v>0.77</v>
      </c>
      <c r="W141">
        <v>0.25</v>
      </c>
      <c r="X141">
        <v>0.33</v>
      </c>
      <c r="Y141">
        <v>2</v>
      </c>
      <c r="Z141">
        <v>10</v>
      </c>
    </row>
    <row r="142" spans="1:26" x14ac:dyDescent="0.25">
      <c r="A142">
        <v>0</v>
      </c>
      <c r="B142">
        <v>55</v>
      </c>
      <c r="C142" t="s">
        <v>34</v>
      </c>
      <c r="D142">
        <v>3.7412000000000001</v>
      </c>
      <c r="E142">
        <v>26.73</v>
      </c>
      <c r="F142">
        <v>21.06</v>
      </c>
      <c r="G142">
        <v>8.42</v>
      </c>
      <c r="H142">
        <v>0.15</v>
      </c>
      <c r="I142">
        <v>150</v>
      </c>
      <c r="J142">
        <v>116.05</v>
      </c>
      <c r="K142">
        <v>43.4</v>
      </c>
      <c r="L142">
        <v>1</v>
      </c>
      <c r="M142">
        <v>148</v>
      </c>
      <c r="N142">
        <v>16.649999999999999</v>
      </c>
      <c r="O142">
        <v>14546.17</v>
      </c>
      <c r="P142">
        <v>205.44</v>
      </c>
      <c r="Q142">
        <v>793.57</v>
      </c>
      <c r="R142">
        <v>296.69</v>
      </c>
      <c r="S142">
        <v>86.27</v>
      </c>
      <c r="T142">
        <v>93998.79</v>
      </c>
      <c r="U142">
        <v>0.28999999999999998</v>
      </c>
      <c r="V142">
        <v>0.57999999999999996</v>
      </c>
      <c r="W142">
        <v>0.46</v>
      </c>
      <c r="X142">
        <v>5.64</v>
      </c>
      <c r="Y142">
        <v>2</v>
      </c>
      <c r="Z142">
        <v>10</v>
      </c>
    </row>
    <row r="143" spans="1:26" x14ac:dyDescent="0.25">
      <c r="A143">
        <v>1</v>
      </c>
      <c r="B143">
        <v>55</v>
      </c>
      <c r="C143" t="s">
        <v>34</v>
      </c>
      <c r="D143">
        <v>4.6599000000000004</v>
      </c>
      <c r="E143">
        <v>21.46</v>
      </c>
      <c r="F143">
        <v>17.89</v>
      </c>
      <c r="G143">
        <v>17.32</v>
      </c>
      <c r="H143">
        <v>0.3</v>
      </c>
      <c r="I143">
        <v>62</v>
      </c>
      <c r="J143">
        <v>117.34</v>
      </c>
      <c r="K143">
        <v>43.4</v>
      </c>
      <c r="L143">
        <v>2</v>
      </c>
      <c r="M143">
        <v>60</v>
      </c>
      <c r="N143">
        <v>16.940000000000001</v>
      </c>
      <c r="O143">
        <v>14705.49</v>
      </c>
      <c r="P143">
        <v>168.5</v>
      </c>
      <c r="Q143">
        <v>793.5</v>
      </c>
      <c r="R143">
        <v>191.53</v>
      </c>
      <c r="S143">
        <v>86.27</v>
      </c>
      <c r="T143">
        <v>41860.959999999999</v>
      </c>
      <c r="U143">
        <v>0.45</v>
      </c>
      <c r="V143">
        <v>0.68</v>
      </c>
      <c r="W143">
        <v>0.31</v>
      </c>
      <c r="X143">
        <v>2.48</v>
      </c>
      <c r="Y143">
        <v>2</v>
      </c>
      <c r="Z143">
        <v>10</v>
      </c>
    </row>
    <row r="144" spans="1:26" x14ac:dyDescent="0.25">
      <c r="A144">
        <v>2</v>
      </c>
      <c r="B144">
        <v>55</v>
      </c>
      <c r="C144" t="s">
        <v>34</v>
      </c>
      <c r="D144">
        <v>5.1219000000000001</v>
      </c>
      <c r="E144">
        <v>19.52</v>
      </c>
      <c r="F144">
        <v>16.559999999999999</v>
      </c>
      <c r="G144">
        <v>26.85</v>
      </c>
      <c r="H144">
        <v>0.45</v>
      </c>
      <c r="I144">
        <v>37</v>
      </c>
      <c r="J144">
        <v>118.63</v>
      </c>
      <c r="K144">
        <v>43.4</v>
      </c>
      <c r="L144">
        <v>3</v>
      </c>
      <c r="M144">
        <v>35</v>
      </c>
      <c r="N144">
        <v>17.23</v>
      </c>
      <c r="O144">
        <v>14865.24</v>
      </c>
      <c r="P144">
        <v>149.25</v>
      </c>
      <c r="Q144">
        <v>793.29</v>
      </c>
      <c r="R144">
        <v>145.79</v>
      </c>
      <c r="S144">
        <v>86.27</v>
      </c>
      <c r="T144">
        <v>19113.39</v>
      </c>
      <c r="U144">
        <v>0.59</v>
      </c>
      <c r="V144">
        <v>0.74</v>
      </c>
      <c r="W144">
        <v>0.28000000000000003</v>
      </c>
      <c r="X144">
        <v>1.1399999999999999</v>
      </c>
      <c r="Y144">
        <v>2</v>
      </c>
      <c r="Z144">
        <v>10</v>
      </c>
    </row>
    <row r="145" spans="1:26" x14ac:dyDescent="0.25">
      <c r="A145">
        <v>3</v>
      </c>
      <c r="B145">
        <v>55</v>
      </c>
      <c r="C145" t="s">
        <v>34</v>
      </c>
      <c r="D145">
        <v>5.2377000000000002</v>
      </c>
      <c r="E145">
        <v>19.09</v>
      </c>
      <c r="F145">
        <v>16.36</v>
      </c>
      <c r="G145">
        <v>36.36</v>
      </c>
      <c r="H145">
        <v>0.59</v>
      </c>
      <c r="I145">
        <v>27</v>
      </c>
      <c r="J145">
        <v>119.93</v>
      </c>
      <c r="K145">
        <v>43.4</v>
      </c>
      <c r="L145">
        <v>4</v>
      </c>
      <c r="M145">
        <v>25</v>
      </c>
      <c r="N145">
        <v>17.53</v>
      </c>
      <c r="O145">
        <v>15025.44</v>
      </c>
      <c r="P145">
        <v>141.55000000000001</v>
      </c>
      <c r="Q145">
        <v>793.29</v>
      </c>
      <c r="R145">
        <v>139.93</v>
      </c>
      <c r="S145">
        <v>86.27</v>
      </c>
      <c r="T145">
        <v>16235.27</v>
      </c>
      <c r="U145">
        <v>0.62</v>
      </c>
      <c r="V145">
        <v>0.74</v>
      </c>
      <c r="W145">
        <v>0.26</v>
      </c>
      <c r="X145">
        <v>0.95</v>
      </c>
      <c r="Y145">
        <v>2</v>
      </c>
      <c r="Z145">
        <v>10</v>
      </c>
    </row>
    <row r="146" spans="1:26" x14ac:dyDescent="0.25">
      <c r="A146">
        <v>4</v>
      </c>
      <c r="B146">
        <v>55</v>
      </c>
      <c r="C146" t="s">
        <v>34</v>
      </c>
      <c r="D146">
        <v>5.3621999999999996</v>
      </c>
      <c r="E146">
        <v>18.649999999999999</v>
      </c>
      <c r="F146">
        <v>16.09</v>
      </c>
      <c r="G146">
        <v>48.26</v>
      </c>
      <c r="H146">
        <v>0.73</v>
      </c>
      <c r="I146">
        <v>20</v>
      </c>
      <c r="J146">
        <v>121.23</v>
      </c>
      <c r="K146">
        <v>43.4</v>
      </c>
      <c r="L146">
        <v>5</v>
      </c>
      <c r="M146">
        <v>18</v>
      </c>
      <c r="N146">
        <v>17.829999999999998</v>
      </c>
      <c r="O146">
        <v>15186.08</v>
      </c>
      <c r="P146">
        <v>131.53</v>
      </c>
      <c r="Q146">
        <v>793.26</v>
      </c>
      <c r="R146">
        <v>130.66999999999999</v>
      </c>
      <c r="S146">
        <v>86.27</v>
      </c>
      <c r="T146">
        <v>11640.68</v>
      </c>
      <c r="U146">
        <v>0.66</v>
      </c>
      <c r="V146">
        <v>0.76</v>
      </c>
      <c r="W146">
        <v>0.25</v>
      </c>
      <c r="X146">
        <v>0.68</v>
      </c>
      <c r="Y146">
        <v>2</v>
      </c>
      <c r="Z146">
        <v>10</v>
      </c>
    </row>
    <row r="147" spans="1:26" x14ac:dyDescent="0.25">
      <c r="A147">
        <v>5</v>
      </c>
      <c r="B147">
        <v>55</v>
      </c>
      <c r="C147" t="s">
        <v>34</v>
      </c>
      <c r="D147">
        <v>5.4242999999999997</v>
      </c>
      <c r="E147">
        <v>18.440000000000001</v>
      </c>
      <c r="F147">
        <v>15.97</v>
      </c>
      <c r="G147">
        <v>59.88</v>
      </c>
      <c r="H147">
        <v>0.86</v>
      </c>
      <c r="I147">
        <v>16</v>
      </c>
      <c r="J147">
        <v>122.54</v>
      </c>
      <c r="K147">
        <v>43.4</v>
      </c>
      <c r="L147">
        <v>6</v>
      </c>
      <c r="M147">
        <v>8</v>
      </c>
      <c r="N147">
        <v>18.14</v>
      </c>
      <c r="O147">
        <v>15347.16</v>
      </c>
      <c r="P147">
        <v>123.54</v>
      </c>
      <c r="Q147">
        <v>793.3</v>
      </c>
      <c r="R147">
        <v>126.45</v>
      </c>
      <c r="S147">
        <v>86.27</v>
      </c>
      <c r="T147">
        <v>9549.77</v>
      </c>
      <c r="U147">
        <v>0.68</v>
      </c>
      <c r="V147">
        <v>0.76</v>
      </c>
      <c r="W147">
        <v>0.25</v>
      </c>
      <c r="X147">
        <v>0.56000000000000005</v>
      </c>
      <c r="Y147">
        <v>2</v>
      </c>
      <c r="Z147">
        <v>10</v>
      </c>
    </row>
    <row r="148" spans="1:26" x14ac:dyDescent="0.25">
      <c r="A148">
        <v>6</v>
      </c>
      <c r="B148">
        <v>55</v>
      </c>
      <c r="C148" t="s">
        <v>34</v>
      </c>
      <c r="D148">
        <v>5.4168000000000003</v>
      </c>
      <c r="E148">
        <v>18.46</v>
      </c>
      <c r="F148">
        <v>15.99</v>
      </c>
      <c r="G148">
        <v>59.98</v>
      </c>
      <c r="H148">
        <v>1</v>
      </c>
      <c r="I148">
        <v>16</v>
      </c>
      <c r="J148">
        <v>123.85</v>
      </c>
      <c r="K148">
        <v>43.4</v>
      </c>
      <c r="L148">
        <v>7</v>
      </c>
      <c r="M148">
        <v>0</v>
      </c>
      <c r="N148">
        <v>18.45</v>
      </c>
      <c r="O148">
        <v>15508.69</v>
      </c>
      <c r="P148">
        <v>123.96</v>
      </c>
      <c r="Q148">
        <v>793.32</v>
      </c>
      <c r="R148">
        <v>126.91</v>
      </c>
      <c r="S148">
        <v>86.27</v>
      </c>
      <c r="T148">
        <v>9780.7099999999991</v>
      </c>
      <c r="U148">
        <v>0.68</v>
      </c>
      <c r="V148">
        <v>0.76</v>
      </c>
      <c r="W148">
        <v>0.27</v>
      </c>
      <c r="X148">
        <v>0.57999999999999996</v>
      </c>
      <c r="Y148">
        <v>2</v>
      </c>
      <c r="Z14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53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INDEX(resultados!$A$2:$ZZ$148, 1, MATCH($B$1, resultados!$A$1:$ZZ$1, 0))</f>
        <v>#N/A</v>
      </c>
      <c r="B7" t="e">
        <f>INDEX(resultados!$A$2:$ZZ$148, 1, MATCH($B$2, resultados!$A$1:$ZZ$1, 0))</f>
        <v>#N/A</v>
      </c>
      <c r="C7" t="e">
        <f>INDEX(resultados!$A$2:$ZZ$148, 1, MATCH($B$3, resultados!$A$1:$ZZ$1, 0))</f>
        <v>#N/A</v>
      </c>
    </row>
    <row r="8" spans="1:3" x14ac:dyDescent="0.25">
      <c r="A8" t="e">
        <f>INDEX(resultados!$A$2:$ZZ$148, 2, MATCH($B$1, resultados!$A$1:$ZZ$1, 0))</f>
        <v>#N/A</v>
      </c>
      <c r="B8" t="e">
        <f>INDEX(resultados!$A$2:$ZZ$148, 2, MATCH($B$2, resultados!$A$1:$ZZ$1, 0))</f>
        <v>#N/A</v>
      </c>
      <c r="C8" t="e">
        <f>INDEX(resultados!$A$2:$ZZ$148, 2, MATCH($B$3, resultados!$A$1:$ZZ$1, 0))</f>
        <v>#N/A</v>
      </c>
    </row>
    <row r="9" spans="1:3" x14ac:dyDescent="0.25">
      <c r="A9" t="e">
        <f>INDEX(resultados!$A$2:$ZZ$148, 3, MATCH($B$1, resultados!$A$1:$ZZ$1, 0))</f>
        <v>#N/A</v>
      </c>
      <c r="B9" t="e">
        <f>INDEX(resultados!$A$2:$ZZ$148, 3, MATCH($B$2, resultados!$A$1:$ZZ$1, 0))</f>
        <v>#N/A</v>
      </c>
      <c r="C9" t="e">
        <f>INDEX(resultados!$A$2:$ZZ$148, 3, MATCH($B$3, resultados!$A$1:$ZZ$1, 0))</f>
        <v>#N/A</v>
      </c>
    </row>
    <row r="10" spans="1:3" x14ac:dyDescent="0.25">
      <c r="A10" t="e">
        <f>INDEX(resultados!$A$2:$ZZ$148, 4, MATCH($B$1, resultados!$A$1:$ZZ$1, 0))</f>
        <v>#N/A</v>
      </c>
      <c r="B10" t="e">
        <f>INDEX(resultados!$A$2:$ZZ$148, 4, MATCH($B$2, resultados!$A$1:$ZZ$1, 0))</f>
        <v>#N/A</v>
      </c>
      <c r="C10" t="e">
        <f>INDEX(resultados!$A$2:$ZZ$148, 4, MATCH($B$3, resultados!$A$1:$ZZ$1, 0))</f>
        <v>#N/A</v>
      </c>
    </row>
    <row r="11" spans="1:3" x14ac:dyDescent="0.25">
      <c r="A11" t="e">
        <f>INDEX(resultados!$A$2:$ZZ$148, 5, MATCH($B$1, resultados!$A$1:$ZZ$1, 0))</f>
        <v>#N/A</v>
      </c>
      <c r="B11" t="e">
        <f>INDEX(resultados!$A$2:$ZZ$148, 5, MATCH($B$2, resultados!$A$1:$ZZ$1, 0))</f>
        <v>#N/A</v>
      </c>
      <c r="C11" t="e">
        <f>INDEX(resultados!$A$2:$ZZ$148, 5, MATCH($B$3, resultados!$A$1:$ZZ$1, 0))</f>
        <v>#N/A</v>
      </c>
    </row>
    <row r="12" spans="1:3" x14ac:dyDescent="0.25">
      <c r="A12" t="e">
        <f>INDEX(resultados!$A$2:$ZZ$148, 6, MATCH($B$1, resultados!$A$1:$ZZ$1, 0))</f>
        <v>#N/A</v>
      </c>
      <c r="B12" t="e">
        <f>INDEX(resultados!$A$2:$ZZ$148, 6, MATCH($B$2, resultados!$A$1:$ZZ$1, 0))</f>
        <v>#N/A</v>
      </c>
      <c r="C12" t="e">
        <f>INDEX(resultados!$A$2:$ZZ$148, 6, MATCH($B$3, resultados!$A$1:$ZZ$1, 0))</f>
        <v>#N/A</v>
      </c>
    </row>
    <row r="13" spans="1:3" x14ac:dyDescent="0.25">
      <c r="A13" t="e">
        <f>INDEX(resultados!$A$2:$ZZ$148, 7, MATCH($B$1, resultados!$A$1:$ZZ$1, 0))</f>
        <v>#N/A</v>
      </c>
      <c r="B13" t="e">
        <f>INDEX(resultados!$A$2:$ZZ$148, 7, MATCH($B$2, resultados!$A$1:$ZZ$1, 0))</f>
        <v>#N/A</v>
      </c>
      <c r="C13" t="e">
        <f>INDEX(resultados!$A$2:$ZZ$148, 7, MATCH($B$3, resultados!$A$1:$ZZ$1, 0))</f>
        <v>#N/A</v>
      </c>
    </row>
    <row r="14" spans="1:3" x14ac:dyDescent="0.25">
      <c r="A14" t="e">
        <f>INDEX(resultados!$A$2:$ZZ$148, 8, MATCH($B$1, resultados!$A$1:$ZZ$1, 0))</f>
        <v>#N/A</v>
      </c>
      <c r="B14" t="e">
        <f>INDEX(resultados!$A$2:$ZZ$148, 8, MATCH($B$2, resultados!$A$1:$ZZ$1, 0))</f>
        <v>#N/A</v>
      </c>
      <c r="C14" t="e">
        <f>INDEX(resultados!$A$2:$ZZ$148, 8, MATCH($B$3, resultados!$A$1:$ZZ$1, 0))</f>
        <v>#N/A</v>
      </c>
    </row>
    <row r="15" spans="1:3" x14ac:dyDescent="0.25">
      <c r="A15" t="e">
        <f>INDEX(resultados!$A$2:$ZZ$148, 9, MATCH($B$1, resultados!$A$1:$ZZ$1, 0))</f>
        <v>#N/A</v>
      </c>
      <c r="B15" t="e">
        <f>INDEX(resultados!$A$2:$ZZ$148, 9, MATCH($B$2, resultados!$A$1:$ZZ$1, 0))</f>
        <v>#N/A</v>
      </c>
      <c r="C15" t="e">
        <f>INDEX(resultados!$A$2:$ZZ$148, 9, MATCH($B$3, resultados!$A$1:$ZZ$1, 0))</f>
        <v>#N/A</v>
      </c>
    </row>
    <row r="16" spans="1:3" x14ac:dyDescent="0.25">
      <c r="A16" t="e">
        <f>INDEX(resultados!$A$2:$ZZ$148, 10, MATCH($B$1, resultados!$A$1:$ZZ$1, 0))</f>
        <v>#N/A</v>
      </c>
      <c r="B16" t="e">
        <f>INDEX(resultados!$A$2:$ZZ$148, 10, MATCH($B$2, resultados!$A$1:$ZZ$1, 0))</f>
        <v>#N/A</v>
      </c>
      <c r="C16" t="e">
        <f>INDEX(resultados!$A$2:$ZZ$148, 10, MATCH($B$3, resultados!$A$1:$ZZ$1, 0))</f>
        <v>#N/A</v>
      </c>
    </row>
    <row r="17" spans="1:3" x14ac:dyDescent="0.25">
      <c r="A17" t="e">
        <f>INDEX(resultados!$A$2:$ZZ$148, 11, MATCH($B$1, resultados!$A$1:$ZZ$1, 0))</f>
        <v>#N/A</v>
      </c>
      <c r="B17" t="e">
        <f>INDEX(resultados!$A$2:$ZZ$148, 11, MATCH($B$2, resultados!$A$1:$ZZ$1, 0))</f>
        <v>#N/A</v>
      </c>
      <c r="C17" t="e">
        <f>INDEX(resultados!$A$2:$ZZ$148, 11, MATCH($B$3, resultados!$A$1:$ZZ$1, 0))</f>
        <v>#N/A</v>
      </c>
    </row>
    <row r="18" spans="1:3" x14ac:dyDescent="0.25">
      <c r="A18" t="e">
        <f>INDEX(resultados!$A$2:$ZZ$148, 12, MATCH($B$1, resultados!$A$1:$ZZ$1, 0))</f>
        <v>#N/A</v>
      </c>
      <c r="B18" t="e">
        <f>INDEX(resultados!$A$2:$ZZ$148, 12, MATCH($B$2, resultados!$A$1:$ZZ$1, 0))</f>
        <v>#N/A</v>
      </c>
      <c r="C18" t="e">
        <f>INDEX(resultados!$A$2:$ZZ$148, 12, MATCH($B$3, resultados!$A$1:$ZZ$1, 0))</f>
        <v>#N/A</v>
      </c>
    </row>
    <row r="19" spans="1:3" x14ac:dyDescent="0.25">
      <c r="A19" t="e">
        <f>INDEX(resultados!$A$2:$ZZ$148, 13, MATCH($B$1, resultados!$A$1:$ZZ$1, 0))</f>
        <v>#N/A</v>
      </c>
      <c r="B19" t="e">
        <f>INDEX(resultados!$A$2:$ZZ$148, 13, MATCH($B$2, resultados!$A$1:$ZZ$1, 0))</f>
        <v>#N/A</v>
      </c>
      <c r="C19" t="e">
        <f>INDEX(resultados!$A$2:$ZZ$148, 13, MATCH($B$3, resultados!$A$1:$ZZ$1, 0))</f>
        <v>#N/A</v>
      </c>
    </row>
    <row r="20" spans="1:3" x14ac:dyDescent="0.25">
      <c r="A20" t="e">
        <f>INDEX(resultados!$A$2:$ZZ$148, 14, MATCH($B$1, resultados!$A$1:$ZZ$1, 0))</f>
        <v>#N/A</v>
      </c>
      <c r="B20" t="e">
        <f>INDEX(resultados!$A$2:$ZZ$148, 14, MATCH($B$2, resultados!$A$1:$ZZ$1, 0))</f>
        <v>#N/A</v>
      </c>
      <c r="C20" t="e">
        <f>INDEX(resultados!$A$2:$ZZ$148, 14, MATCH($B$3, resultados!$A$1:$ZZ$1, 0))</f>
        <v>#N/A</v>
      </c>
    </row>
    <row r="21" spans="1:3" x14ac:dyDescent="0.25">
      <c r="A21" t="e">
        <f>INDEX(resultados!$A$2:$ZZ$148, 15, MATCH($B$1, resultados!$A$1:$ZZ$1, 0))</f>
        <v>#N/A</v>
      </c>
      <c r="B21" t="e">
        <f>INDEX(resultados!$A$2:$ZZ$148, 15, MATCH($B$2, resultados!$A$1:$ZZ$1, 0))</f>
        <v>#N/A</v>
      </c>
      <c r="C21" t="e">
        <f>INDEX(resultados!$A$2:$ZZ$148, 15, MATCH($B$3, resultados!$A$1:$ZZ$1, 0))</f>
        <v>#N/A</v>
      </c>
    </row>
    <row r="22" spans="1:3" x14ac:dyDescent="0.25">
      <c r="A22" t="e">
        <f>INDEX(resultados!$A$2:$ZZ$148, 16, MATCH($B$1, resultados!$A$1:$ZZ$1, 0))</f>
        <v>#N/A</v>
      </c>
      <c r="B22" t="e">
        <f>INDEX(resultados!$A$2:$ZZ$148, 16, MATCH($B$2, resultados!$A$1:$ZZ$1, 0))</f>
        <v>#N/A</v>
      </c>
      <c r="C22" t="e">
        <f>INDEX(resultados!$A$2:$ZZ$148, 16, MATCH($B$3, resultados!$A$1:$ZZ$1, 0))</f>
        <v>#N/A</v>
      </c>
    </row>
    <row r="23" spans="1:3" x14ac:dyDescent="0.25">
      <c r="A23" t="e">
        <f>INDEX(resultados!$A$2:$ZZ$148, 17, MATCH($B$1, resultados!$A$1:$ZZ$1, 0))</f>
        <v>#N/A</v>
      </c>
      <c r="B23" t="e">
        <f>INDEX(resultados!$A$2:$ZZ$148, 17, MATCH($B$2, resultados!$A$1:$ZZ$1, 0))</f>
        <v>#N/A</v>
      </c>
      <c r="C23" t="e">
        <f>INDEX(resultados!$A$2:$ZZ$148, 17, MATCH($B$3, resultados!$A$1:$ZZ$1, 0))</f>
        <v>#N/A</v>
      </c>
    </row>
    <row r="24" spans="1:3" x14ac:dyDescent="0.25">
      <c r="A24" t="e">
        <f>INDEX(resultados!$A$2:$ZZ$148, 18, MATCH($B$1, resultados!$A$1:$ZZ$1, 0))</f>
        <v>#N/A</v>
      </c>
      <c r="B24" t="e">
        <f>INDEX(resultados!$A$2:$ZZ$148, 18, MATCH($B$2, resultados!$A$1:$ZZ$1, 0))</f>
        <v>#N/A</v>
      </c>
      <c r="C24" t="e">
        <f>INDEX(resultados!$A$2:$ZZ$148, 18, MATCH($B$3, resultados!$A$1:$ZZ$1, 0))</f>
        <v>#N/A</v>
      </c>
    </row>
    <row r="25" spans="1:3" x14ac:dyDescent="0.25">
      <c r="A25" t="e">
        <f>INDEX(resultados!$A$2:$ZZ$148, 19, MATCH($B$1, resultados!$A$1:$ZZ$1, 0))</f>
        <v>#N/A</v>
      </c>
      <c r="B25" t="e">
        <f>INDEX(resultados!$A$2:$ZZ$148, 19, MATCH($B$2, resultados!$A$1:$ZZ$1, 0))</f>
        <v>#N/A</v>
      </c>
      <c r="C25" t="e">
        <f>INDEX(resultados!$A$2:$ZZ$148, 19, MATCH($B$3, resultados!$A$1:$ZZ$1, 0))</f>
        <v>#N/A</v>
      </c>
    </row>
    <row r="26" spans="1:3" x14ac:dyDescent="0.25">
      <c r="A26" t="e">
        <f>INDEX(resultados!$A$2:$ZZ$148, 20, MATCH($B$1, resultados!$A$1:$ZZ$1, 0))</f>
        <v>#N/A</v>
      </c>
      <c r="B26" t="e">
        <f>INDEX(resultados!$A$2:$ZZ$148, 20, MATCH($B$2, resultados!$A$1:$ZZ$1, 0))</f>
        <v>#N/A</v>
      </c>
      <c r="C26" t="e">
        <f>INDEX(resultados!$A$2:$ZZ$148, 20, MATCH($B$3, resultados!$A$1:$ZZ$1, 0))</f>
        <v>#N/A</v>
      </c>
    </row>
    <row r="27" spans="1:3" x14ac:dyDescent="0.25">
      <c r="A27" t="e">
        <f>INDEX(resultados!$A$2:$ZZ$148, 21, MATCH($B$1, resultados!$A$1:$ZZ$1, 0))</f>
        <v>#N/A</v>
      </c>
      <c r="B27" t="e">
        <f>INDEX(resultados!$A$2:$ZZ$148, 21, MATCH($B$2, resultados!$A$1:$ZZ$1, 0))</f>
        <v>#N/A</v>
      </c>
      <c r="C27" t="e">
        <f>INDEX(resultados!$A$2:$ZZ$148, 21, MATCH($B$3, resultados!$A$1:$ZZ$1, 0))</f>
        <v>#N/A</v>
      </c>
    </row>
    <row r="28" spans="1:3" x14ac:dyDescent="0.25">
      <c r="A28" t="e">
        <f>INDEX(resultados!$A$2:$ZZ$148, 22, MATCH($B$1, resultados!$A$1:$ZZ$1, 0))</f>
        <v>#N/A</v>
      </c>
      <c r="B28" t="e">
        <f>INDEX(resultados!$A$2:$ZZ$148, 22, MATCH($B$2, resultados!$A$1:$ZZ$1, 0))</f>
        <v>#N/A</v>
      </c>
      <c r="C28" t="e">
        <f>INDEX(resultados!$A$2:$ZZ$148, 22, MATCH($B$3, resultados!$A$1:$ZZ$1, 0))</f>
        <v>#N/A</v>
      </c>
    </row>
    <row r="29" spans="1:3" x14ac:dyDescent="0.25">
      <c r="A29" t="e">
        <f>INDEX(resultados!$A$2:$ZZ$148, 23, MATCH($B$1, resultados!$A$1:$ZZ$1, 0))</f>
        <v>#N/A</v>
      </c>
      <c r="B29" t="e">
        <f>INDEX(resultados!$A$2:$ZZ$148, 23, MATCH($B$2, resultados!$A$1:$ZZ$1, 0))</f>
        <v>#N/A</v>
      </c>
      <c r="C29" t="e">
        <f>INDEX(resultados!$A$2:$ZZ$148, 23, MATCH($B$3, resultados!$A$1:$ZZ$1, 0))</f>
        <v>#N/A</v>
      </c>
    </row>
    <row r="30" spans="1:3" x14ac:dyDescent="0.25">
      <c r="A30" t="e">
        <f>INDEX(resultados!$A$2:$ZZ$148, 24, MATCH($B$1, resultados!$A$1:$ZZ$1, 0))</f>
        <v>#N/A</v>
      </c>
      <c r="B30" t="e">
        <f>INDEX(resultados!$A$2:$ZZ$148, 24, MATCH($B$2, resultados!$A$1:$ZZ$1, 0))</f>
        <v>#N/A</v>
      </c>
      <c r="C30" t="e">
        <f>INDEX(resultados!$A$2:$ZZ$148, 24, MATCH($B$3, resultados!$A$1:$ZZ$1, 0))</f>
        <v>#N/A</v>
      </c>
    </row>
    <row r="31" spans="1:3" x14ac:dyDescent="0.25">
      <c r="A31" t="e">
        <f>INDEX(resultados!$A$2:$ZZ$148, 25, MATCH($B$1, resultados!$A$1:$ZZ$1, 0))</f>
        <v>#N/A</v>
      </c>
      <c r="B31" t="e">
        <f>INDEX(resultados!$A$2:$ZZ$148, 25, MATCH($B$2, resultados!$A$1:$ZZ$1, 0))</f>
        <v>#N/A</v>
      </c>
      <c r="C31" t="e">
        <f>INDEX(resultados!$A$2:$ZZ$148, 25, MATCH($B$3, resultados!$A$1:$ZZ$1, 0))</f>
        <v>#N/A</v>
      </c>
    </row>
    <row r="32" spans="1:3" x14ac:dyDescent="0.25">
      <c r="A32" t="e">
        <f>INDEX(resultados!$A$2:$ZZ$148, 26, MATCH($B$1, resultados!$A$1:$ZZ$1, 0))</f>
        <v>#N/A</v>
      </c>
      <c r="B32" t="e">
        <f>INDEX(resultados!$A$2:$ZZ$148, 26, MATCH($B$2, resultados!$A$1:$ZZ$1, 0))</f>
        <v>#N/A</v>
      </c>
      <c r="C32" t="e">
        <f>INDEX(resultados!$A$2:$ZZ$148, 26, MATCH($B$3, resultados!$A$1:$ZZ$1, 0))</f>
        <v>#N/A</v>
      </c>
    </row>
    <row r="33" spans="1:3" x14ac:dyDescent="0.25">
      <c r="A33" t="e">
        <f>INDEX(resultados!$A$2:$ZZ$148, 27, MATCH($B$1, resultados!$A$1:$ZZ$1, 0))</f>
        <v>#N/A</v>
      </c>
      <c r="B33" t="e">
        <f>INDEX(resultados!$A$2:$ZZ$148, 27, MATCH($B$2, resultados!$A$1:$ZZ$1, 0))</f>
        <v>#N/A</v>
      </c>
      <c r="C33" t="e">
        <f>INDEX(resultados!$A$2:$ZZ$148, 27, MATCH($B$3, resultados!$A$1:$ZZ$1, 0))</f>
        <v>#N/A</v>
      </c>
    </row>
    <row r="34" spans="1:3" x14ac:dyDescent="0.25">
      <c r="A34" t="e">
        <f>INDEX(resultados!$A$2:$ZZ$148, 28, MATCH($B$1, resultados!$A$1:$ZZ$1, 0))</f>
        <v>#N/A</v>
      </c>
      <c r="B34" t="e">
        <f>INDEX(resultados!$A$2:$ZZ$148, 28, MATCH($B$2, resultados!$A$1:$ZZ$1, 0))</f>
        <v>#N/A</v>
      </c>
      <c r="C34" t="e">
        <f>INDEX(resultados!$A$2:$ZZ$148, 28, MATCH($B$3, resultados!$A$1:$ZZ$1, 0))</f>
        <v>#N/A</v>
      </c>
    </row>
    <row r="35" spans="1:3" x14ac:dyDescent="0.25">
      <c r="A35" t="e">
        <f>INDEX(resultados!$A$2:$ZZ$148, 29, MATCH($B$1, resultados!$A$1:$ZZ$1, 0))</f>
        <v>#N/A</v>
      </c>
      <c r="B35" t="e">
        <f>INDEX(resultados!$A$2:$ZZ$148, 29, MATCH($B$2, resultados!$A$1:$ZZ$1, 0))</f>
        <v>#N/A</v>
      </c>
      <c r="C35" t="e">
        <f>INDEX(resultados!$A$2:$ZZ$148, 29, MATCH($B$3, resultados!$A$1:$ZZ$1, 0))</f>
        <v>#N/A</v>
      </c>
    </row>
    <row r="36" spans="1:3" x14ac:dyDescent="0.25">
      <c r="A36" t="e">
        <f>INDEX(resultados!$A$2:$ZZ$148, 30, MATCH($B$1, resultados!$A$1:$ZZ$1, 0))</f>
        <v>#N/A</v>
      </c>
      <c r="B36" t="e">
        <f>INDEX(resultados!$A$2:$ZZ$148, 30, MATCH($B$2, resultados!$A$1:$ZZ$1, 0))</f>
        <v>#N/A</v>
      </c>
      <c r="C36" t="e">
        <f>INDEX(resultados!$A$2:$ZZ$148, 30, MATCH($B$3, resultados!$A$1:$ZZ$1, 0))</f>
        <v>#N/A</v>
      </c>
    </row>
    <row r="37" spans="1:3" x14ac:dyDescent="0.25">
      <c r="A37" t="e">
        <f>INDEX(resultados!$A$2:$ZZ$148, 31, MATCH($B$1, resultados!$A$1:$ZZ$1, 0))</f>
        <v>#N/A</v>
      </c>
      <c r="B37" t="e">
        <f>INDEX(resultados!$A$2:$ZZ$148, 31, MATCH($B$2, resultados!$A$1:$ZZ$1, 0))</f>
        <v>#N/A</v>
      </c>
      <c r="C37" t="e">
        <f>INDEX(resultados!$A$2:$ZZ$148, 31, MATCH($B$3, resultados!$A$1:$ZZ$1, 0))</f>
        <v>#N/A</v>
      </c>
    </row>
    <row r="38" spans="1:3" x14ac:dyDescent="0.25">
      <c r="A38" t="e">
        <f>INDEX(resultados!$A$2:$ZZ$148, 32, MATCH($B$1, resultados!$A$1:$ZZ$1, 0))</f>
        <v>#N/A</v>
      </c>
      <c r="B38" t="e">
        <f>INDEX(resultados!$A$2:$ZZ$148, 32, MATCH($B$2, resultados!$A$1:$ZZ$1, 0))</f>
        <v>#N/A</v>
      </c>
      <c r="C38" t="e">
        <f>INDEX(resultados!$A$2:$ZZ$148, 32, MATCH($B$3, resultados!$A$1:$ZZ$1, 0))</f>
        <v>#N/A</v>
      </c>
    </row>
    <row r="39" spans="1:3" x14ac:dyDescent="0.25">
      <c r="A39" t="e">
        <f>INDEX(resultados!$A$2:$ZZ$148, 33, MATCH($B$1, resultados!$A$1:$ZZ$1, 0))</f>
        <v>#N/A</v>
      </c>
      <c r="B39" t="e">
        <f>INDEX(resultados!$A$2:$ZZ$148, 33, MATCH($B$2, resultados!$A$1:$ZZ$1, 0))</f>
        <v>#N/A</v>
      </c>
      <c r="C39" t="e">
        <f>INDEX(resultados!$A$2:$ZZ$148, 33, MATCH($B$3, resultados!$A$1:$ZZ$1, 0))</f>
        <v>#N/A</v>
      </c>
    </row>
    <row r="40" spans="1:3" x14ac:dyDescent="0.25">
      <c r="A40" t="e">
        <f>INDEX(resultados!$A$2:$ZZ$148, 34, MATCH($B$1, resultados!$A$1:$ZZ$1, 0))</f>
        <v>#N/A</v>
      </c>
      <c r="B40" t="e">
        <f>INDEX(resultados!$A$2:$ZZ$148, 34, MATCH($B$2, resultados!$A$1:$ZZ$1, 0))</f>
        <v>#N/A</v>
      </c>
      <c r="C40" t="e">
        <f>INDEX(resultados!$A$2:$ZZ$148, 34, MATCH($B$3, resultados!$A$1:$ZZ$1, 0))</f>
        <v>#N/A</v>
      </c>
    </row>
    <row r="41" spans="1:3" x14ac:dyDescent="0.25">
      <c r="A41" t="e">
        <f>INDEX(resultados!$A$2:$ZZ$148, 35, MATCH($B$1, resultados!$A$1:$ZZ$1, 0))</f>
        <v>#N/A</v>
      </c>
      <c r="B41" t="e">
        <f>INDEX(resultados!$A$2:$ZZ$148, 35, MATCH($B$2, resultados!$A$1:$ZZ$1, 0))</f>
        <v>#N/A</v>
      </c>
      <c r="C41" t="e">
        <f>INDEX(resultados!$A$2:$ZZ$148, 35, MATCH($B$3, resultados!$A$1:$ZZ$1, 0))</f>
        <v>#N/A</v>
      </c>
    </row>
    <row r="42" spans="1:3" x14ac:dyDescent="0.25">
      <c r="A42" t="e">
        <f>INDEX(resultados!$A$2:$ZZ$148, 36, MATCH($B$1, resultados!$A$1:$ZZ$1, 0))</f>
        <v>#N/A</v>
      </c>
      <c r="B42" t="e">
        <f>INDEX(resultados!$A$2:$ZZ$148, 36, MATCH($B$2, resultados!$A$1:$ZZ$1, 0))</f>
        <v>#N/A</v>
      </c>
      <c r="C42" t="e">
        <f>INDEX(resultados!$A$2:$ZZ$148, 36, MATCH($B$3, resultados!$A$1:$ZZ$1, 0))</f>
        <v>#N/A</v>
      </c>
    </row>
    <row r="43" spans="1:3" x14ac:dyDescent="0.25">
      <c r="A43" t="e">
        <f>INDEX(resultados!$A$2:$ZZ$148, 37, MATCH($B$1, resultados!$A$1:$ZZ$1, 0))</f>
        <v>#N/A</v>
      </c>
      <c r="B43" t="e">
        <f>INDEX(resultados!$A$2:$ZZ$148, 37, MATCH($B$2, resultados!$A$1:$ZZ$1, 0))</f>
        <v>#N/A</v>
      </c>
      <c r="C43" t="e">
        <f>INDEX(resultados!$A$2:$ZZ$148, 37, MATCH($B$3, resultados!$A$1:$ZZ$1, 0))</f>
        <v>#N/A</v>
      </c>
    </row>
    <row r="44" spans="1:3" x14ac:dyDescent="0.25">
      <c r="A44" t="e">
        <f>INDEX(resultados!$A$2:$ZZ$148, 38, MATCH($B$1, resultados!$A$1:$ZZ$1, 0))</f>
        <v>#N/A</v>
      </c>
      <c r="B44" t="e">
        <f>INDEX(resultados!$A$2:$ZZ$148, 38, MATCH($B$2, resultados!$A$1:$ZZ$1, 0))</f>
        <v>#N/A</v>
      </c>
      <c r="C44" t="e">
        <f>INDEX(resultados!$A$2:$ZZ$148, 38, MATCH($B$3, resultados!$A$1:$ZZ$1, 0))</f>
        <v>#N/A</v>
      </c>
    </row>
    <row r="45" spans="1:3" x14ac:dyDescent="0.25">
      <c r="A45" t="e">
        <f>INDEX(resultados!$A$2:$ZZ$148, 39, MATCH($B$1, resultados!$A$1:$ZZ$1, 0))</f>
        <v>#N/A</v>
      </c>
      <c r="B45" t="e">
        <f>INDEX(resultados!$A$2:$ZZ$148, 39, MATCH($B$2, resultados!$A$1:$ZZ$1, 0))</f>
        <v>#N/A</v>
      </c>
      <c r="C45" t="e">
        <f>INDEX(resultados!$A$2:$ZZ$148, 39, MATCH($B$3, resultados!$A$1:$ZZ$1, 0))</f>
        <v>#N/A</v>
      </c>
    </row>
    <row r="46" spans="1:3" x14ac:dyDescent="0.25">
      <c r="A46" t="e">
        <f>INDEX(resultados!$A$2:$ZZ$148, 40, MATCH($B$1, resultados!$A$1:$ZZ$1, 0))</f>
        <v>#N/A</v>
      </c>
      <c r="B46" t="e">
        <f>INDEX(resultados!$A$2:$ZZ$148, 40, MATCH($B$2, resultados!$A$1:$ZZ$1, 0))</f>
        <v>#N/A</v>
      </c>
      <c r="C46" t="e">
        <f>INDEX(resultados!$A$2:$ZZ$148, 40, MATCH($B$3, resultados!$A$1:$ZZ$1, 0))</f>
        <v>#N/A</v>
      </c>
    </row>
    <row r="47" spans="1:3" x14ac:dyDescent="0.25">
      <c r="A47" t="e">
        <f>INDEX(resultados!$A$2:$ZZ$148, 41, MATCH($B$1, resultados!$A$1:$ZZ$1, 0))</f>
        <v>#N/A</v>
      </c>
      <c r="B47" t="e">
        <f>INDEX(resultados!$A$2:$ZZ$148, 41, MATCH($B$2, resultados!$A$1:$ZZ$1, 0))</f>
        <v>#N/A</v>
      </c>
      <c r="C47" t="e">
        <f>INDEX(resultados!$A$2:$ZZ$148, 41, MATCH($B$3, resultados!$A$1:$ZZ$1, 0))</f>
        <v>#N/A</v>
      </c>
    </row>
    <row r="48" spans="1:3" x14ac:dyDescent="0.25">
      <c r="A48" t="e">
        <f>INDEX(resultados!$A$2:$ZZ$148, 42, MATCH($B$1, resultados!$A$1:$ZZ$1, 0))</f>
        <v>#N/A</v>
      </c>
      <c r="B48" t="e">
        <f>INDEX(resultados!$A$2:$ZZ$148, 42, MATCH($B$2, resultados!$A$1:$ZZ$1, 0))</f>
        <v>#N/A</v>
      </c>
      <c r="C48" t="e">
        <f>INDEX(resultados!$A$2:$ZZ$148, 42, MATCH($B$3, resultados!$A$1:$ZZ$1, 0))</f>
        <v>#N/A</v>
      </c>
    </row>
    <row r="49" spans="1:3" x14ac:dyDescent="0.25">
      <c r="A49" t="e">
        <f>INDEX(resultados!$A$2:$ZZ$148, 43, MATCH($B$1, resultados!$A$1:$ZZ$1, 0))</f>
        <v>#N/A</v>
      </c>
      <c r="B49" t="e">
        <f>INDEX(resultados!$A$2:$ZZ$148, 43, MATCH($B$2, resultados!$A$1:$ZZ$1, 0))</f>
        <v>#N/A</v>
      </c>
      <c r="C49" t="e">
        <f>INDEX(resultados!$A$2:$ZZ$148, 43, MATCH($B$3, resultados!$A$1:$ZZ$1, 0))</f>
        <v>#N/A</v>
      </c>
    </row>
    <row r="50" spans="1:3" x14ac:dyDescent="0.25">
      <c r="A50" t="e">
        <f>INDEX(resultados!$A$2:$ZZ$148, 44, MATCH($B$1, resultados!$A$1:$ZZ$1, 0))</f>
        <v>#N/A</v>
      </c>
      <c r="B50" t="e">
        <f>INDEX(resultados!$A$2:$ZZ$148, 44, MATCH($B$2, resultados!$A$1:$ZZ$1, 0))</f>
        <v>#N/A</v>
      </c>
      <c r="C50" t="e">
        <f>INDEX(resultados!$A$2:$ZZ$148, 44, MATCH($B$3, resultados!$A$1:$ZZ$1, 0))</f>
        <v>#N/A</v>
      </c>
    </row>
    <row r="51" spans="1:3" x14ac:dyDescent="0.25">
      <c r="A51" t="e">
        <f>INDEX(resultados!$A$2:$ZZ$148, 45, MATCH($B$1, resultados!$A$1:$ZZ$1, 0))</f>
        <v>#N/A</v>
      </c>
      <c r="B51" t="e">
        <f>INDEX(resultados!$A$2:$ZZ$148, 45, MATCH($B$2, resultados!$A$1:$ZZ$1, 0))</f>
        <v>#N/A</v>
      </c>
      <c r="C51" t="e">
        <f>INDEX(resultados!$A$2:$ZZ$148, 45, MATCH($B$3, resultados!$A$1:$ZZ$1, 0))</f>
        <v>#N/A</v>
      </c>
    </row>
    <row r="52" spans="1:3" x14ac:dyDescent="0.25">
      <c r="A52" t="e">
        <f>INDEX(resultados!$A$2:$ZZ$148, 46, MATCH($B$1, resultados!$A$1:$ZZ$1, 0))</f>
        <v>#N/A</v>
      </c>
      <c r="B52" t="e">
        <f>INDEX(resultados!$A$2:$ZZ$148, 46, MATCH($B$2, resultados!$A$1:$ZZ$1, 0))</f>
        <v>#N/A</v>
      </c>
      <c r="C52" t="e">
        <f>INDEX(resultados!$A$2:$ZZ$148, 46, MATCH($B$3, resultados!$A$1:$ZZ$1, 0))</f>
        <v>#N/A</v>
      </c>
    </row>
    <row r="53" spans="1:3" x14ac:dyDescent="0.25">
      <c r="A53" t="e">
        <f>INDEX(resultados!$A$2:$ZZ$148, 47, MATCH($B$1, resultados!$A$1:$ZZ$1, 0))</f>
        <v>#N/A</v>
      </c>
      <c r="B53" t="e">
        <f>INDEX(resultados!$A$2:$ZZ$148, 47, MATCH($B$2, resultados!$A$1:$ZZ$1, 0))</f>
        <v>#N/A</v>
      </c>
      <c r="C53" t="e">
        <f>INDEX(resultados!$A$2:$ZZ$148, 47, MATCH($B$3, resultados!$A$1:$ZZ$1, 0))</f>
        <v>#N/A</v>
      </c>
    </row>
    <row r="54" spans="1:3" x14ac:dyDescent="0.25">
      <c r="A54" t="e">
        <f>INDEX(resultados!$A$2:$ZZ$148, 48, MATCH($B$1, resultados!$A$1:$ZZ$1, 0))</f>
        <v>#N/A</v>
      </c>
      <c r="B54" t="e">
        <f>INDEX(resultados!$A$2:$ZZ$148, 48, MATCH($B$2, resultados!$A$1:$ZZ$1, 0))</f>
        <v>#N/A</v>
      </c>
      <c r="C54" t="e">
        <f>INDEX(resultados!$A$2:$ZZ$148, 48, MATCH($B$3, resultados!$A$1:$ZZ$1, 0))</f>
        <v>#N/A</v>
      </c>
    </row>
    <row r="55" spans="1:3" x14ac:dyDescent="0.25">
      <c r="A55" t="e">
        <f>INDEX(resultados!$A$2:$ZZ$148, 49, MATCH($B$1, resultados!$A$1:$ZZ$1, 0))</f>
        <v>#N/A</v>
      </c>
      <c r="B55" t="e">
        <f>INDEX(resultados!$A$2:$ZZ$148, 49, MATCH($B$2, resultados!$A$1:$ZZ$1, 0))</f>
        <v>#N/A</v>
      </c>
      <c r="C55" t="e">
        <f>INDEX(resultados!$A$2:$ZZ$148, 49, MATCH($B$3, resultados!$A$1:$ZZ$1, 0))</f>
        <v>#N/A</v>
      </c>
    </row>
    <row r="56" spans="1:3" x14ac:dyDescent="0.25">
      <c r="A56" t="e">
        <f>INDEX(resultados!$A$2:$ZZ$148, 50, MATCH($B$1, resultados!$A$1:$ZZ$1, 0))</f>
        <v>#N/A</v>
      </c>
      <c r="B56" t="e">
        <f>INDEX(resultados!$A$2:$ZZ$148, 50, MATCH($B$2, resultados!$A$1:$ZZ$1, 0))</f>
        <v>#N/A</v>
      </c>
      <c r="C56" t="e">
        <f>INDEX(resultados!$A$2:$ZZ$148, 50, MATCH($B$3, resultados!$A$1:$ZZ$1, 0))</f>
        <v>#N/A</v>
      </c>
    </row>
    <row r="57" spans="1:3" x14ac:dyDescent="0.25">
      <c r="A57" t="e">
        <f>INDEX(resultados!$A$2:$ZZ$148, 51, MATCH($B$1, resultados!$A$1:$ZZ$1, 0))</f>
        <v>#N/A</v>
      </c>
      <c r="B57" t="e">
        <f>INDEX(resultados!$A$2:$ZZ$148, 51, MATCH($B$2, resultados!$A$1:$ZZ$1, 0))</f>
        <v>#N/A</v>
      </c>
      <c r="C57" t="e">
        <f>INDEX(resultados!$A$2:$ZZ$148, 51, MATCH($B$3, resultados!$A$1:$ZZ$1, 0))</f>
        <v>#N/A</v>
      </c>
    </row>
    <row r="58" spans="1:3" x14ac:dyDescent="0.25">
      <c r="A58" t="e">
        <f>INDEX(resultados!$A$2:$ZZ$148, 52, MATCH($B$1, resultados!$A$1:$ZZ$1, 0))</f>
        <v>#N/A</v>
      </c>
      <c r="B58" t="e">
        <f>INDEX(resultados!$A$2:$ZZ$148, 52, MATCH($B$2, resultados!$A$1:$ZZ$1, 0))</f>
        <v>#N/A</v>
      </c>
      <c r="C58" t="e">
        <f>INDEX(resultados!$A$2:$ZZ$148, 52, MATCH($B$3, resultados!$A$1:$ZZ$1, 0))</f>
        <v>#N/A</v>
      </c>
    </row>
    <row r="59" spans="1:3" x14ac:dyDescent="0.25">
      <c r="A59" t="e">
        <f>INDEX(resultados!$A$2:$ZZ$148, 53, MATCH($B$1, resultados!$A$1:$ZZ$1, 0))</f>
        <v>#N/A</v>
      </c>
      <c r="B59" t="e">
        <f>INDEX(resultados!$A$2:$ZZ$148, 53, MATCH($B$2, resultados!$A$1:$ZZ$1, 0))</f>
        <v>#N/A</v>
      </c>
      <c r="C59" t="e">
        <f>INDEX(resultados!$A$2:$ZZ$148, 53, MATCH($B$3, resultados!$A$1:$ZZ$1, 0))</f>
        <v>#N/A</v>
      </c>
    </row>
    <row r="60" spans="1:3" x14ac:dyDescent="0.25">
      <c r="A60" t="e">
        <f>INDEX(resultados!$A$2:$ZZ$148, 54, MATCH($B$1, resultados!$A$1:$ZZ$1, 0))</f>
        <v>#N/A</v>
      </c>
      <c r="B60" t="e">
        <f>INDEX(resultados!$A$2:$ZZ$148, 54, MATCH($B$2, resultados!$A$1:$ZZ$1, 0))</f>
        <v>#N/A</v>
      </c>
      <c r="C60" t="e">
        <f>INDEX(resultados!$A$2:$ZZ$148, 54, MATCH($B$3, resultados!$A$1:$ZZ$1, 0))</f>
        <v>#N/A</v>
      </c>
    </row>
    <row r="61" spans="1:3" x14ac:dyDescent="0.25">
      <c r="A61" t="e">
        <f>INDEX(resultados!$A$2:$ZZ$148, 55, MATCH($B$1, resultados!$A$1:$ZZ$1, 0))</f>
        <v>#N/A</v>
      </c>
      <c r="B61" t="e">
        <f>INDEX(resultados!$A$2:$ZZ$148, 55, MATCH($B$2, resultados!$A$1:$ZZ$1, 0))</f>
        <v>#N/A</v>
      </c>
      <c r="C61" t="e">
        <f>INDEX(resultados!$A$2:$ZZ$148, 55, MATCH($B$3, resultados!$A$1:$ZZ$1, 0))</f>
        <v>#N/A</v>
      </c>
    </row>
    <row r="62" spans="1:3" x14ac:dyDescent="0.25">
      <c r="A62" t="e">
        <f>INDEX(resultados!$A$2:$ZZ$148, 56, MATCH($B$1, resultados!$A$1:$ZZ$1, 0))</f>
        <v>#N/A</v>
      </c>
      <c r="B62" t="e">
        <f>INDEX(resultados!$A$2:$ZZ$148, 56, MATCH($B$2, resultados!$A$1:$ZZ$1, 0))</f>
        <v>#N/A</v>
      </c>
      <c r="C62" t="e">
        <f>INDEX(resultados!$A$2:$ZZ$148, 56, MATCH($B$3, resultados!$A$1:$ZZ$1, 0))</f>
        <v>#N/A</v>
      </c>
    </row>
    <row r="63" spans="1:3" x14ac:dyDescent="0.25">
      <c r="A63" t="e">
        <f>INDEX(resultados!$A$2:$ZZ$148, 57, MATCH($B$1, resultados!$A$1:$ZZ$1, 0))</f>
        <v>#N/A</v>
      </c>
      <c r="B63" t="e">
        <f>INDEX(resultados!$A$2:$ZZ$148, 57, MATCH($B$2, resultados!$A$1:$ZZ$1, 0))</f>
        <v>#N/A</v>
      </c>
      <c r="C63" t="e">
        <f>INDEX(resultados!$A$2:$ZZ$148, 57, MATCH($B$3, resultados!$A$1:$ZZ$1, 0))</f>
        <v>#N/A</v>
      </c>
    </row>
    <row r="64" spans="1:3" x14ac:dyDescent="0.25">
      <c r="A64" t="e">
        <f>INDEX(resultados!$A$2:$ZZ$148, 58, MATCH($B$1, resultados!$A$1:$ZZ$1, 0))</f>
        <v>#N/A</v>
      </c>
      <c r="B64" t="e">
        <f>INDEX(resultados!$A$2:$ZZ$148, 58, MATCH($B$2, resultados!$A$1:$ZZ$1, 0))</f>
        <v>#N/A</v>
      </c>
      <c r="C64" t="e">
        <f>INDEX(resultados!$A$2:$ZZ$148, 58, MATCH($B$3, resultados!$A$1:$ZZ$1, 0))</f>
        <v>#N/A</v>
      </c>
    </row>
    <row r="65" spans="1:3" x14ac:dyDescent="0.25">
      <c r="A65" t="e">
        <f>INDEX(resultados!$A$2:$ZZ$148, 59, MATCH($B$1, resultados!$A$1:$ZZ$1, 0))</f>
        <v>#N/A</v>
      </c>
      <c r="B65" t="e">
        <f>INDEX(resultados!$A$2:$ZZ$148, 59, MATCH($B$2, resultados!$A$1:$ZZ$1, 0))</f>
        <v>#N/A</v>
      </c>
      <c r="C65" t="e">
        <f>INDEX(resultados!$A$2:$ZZ$148, 59, MATCH($B$3, resultados!$A$1:$ZZ$1, 0))</f>
        <v>#N/A</v>
      </c>
    </row>
    <row r="66" spans="1:3" x14ac:dyDescent="0.25">
      <c r="A66" t="e">
        <f>INDEX(resultados!$A$2:$ZZ$148, 60, MATCH($B$1, resultados!$A$1:$ZZ$1, 0))</f>
        <v>#N/A</v>
      </c>
      <c r="B66" t="e">
        <f>INDEX(resultados!$A$2:$ZZ$148, 60, MATCH($B$2, resultados!$A$1:$ZZ$1, 0))</f>
        <v>#N/A</v>
      </c>
      <c r="C66" t="e">
        <f>INDEX(resultados!$A$2:$ZZ$148, 60, MATCH($B$3, resultados!$A$1:$ZZ$1, 0))</f>
        <v>#N/A</v>
      </c>
    </row>
    <row r="67" spans="1:3" x14ac:dyDescent="0.25">
      <c r="A67" t="e">
        <f>INDEX(resultados!$A$2:$ZZ$148, 61, MATCH($B$1, resultados!$A$1:$ZZ$1, 0))</f>
        <v>#N/A</v>
      </c>
      <c r="B67" t="e">
        <f>INDEX(resultados!$A$2:$ZZ$148, 61, MATCH($B$2, resultados!$A$1:$ZZ$1, 0))</f>
        <v>#N/A</v>
      </c>
      <c r="C67" t="e">
        <f>INDEX(resultados!$A$2:$ZZ$148, 61, MATCH($B$3, resultados!$A$1:$ZZ$1, 0))</f>
        <v>#N/A</v>
      </c>
    </row>
    <row r="68" spans="1:3" x14ac:dyDescent="0.25">
      <c r="A68" t="e">
        <f>INDEX(resultados!$A$2:$ZZ$148, 62, MATCH($B$1, resultados!$A$1:$ZZ$1, 0))</f>
        <v>#N/A</v>
      </c>
      <c r="B68" t="e">
        <f>INDEX(resultados!$A$2:$ZZ$148, 62, MATCH($B$2, resultados!$A$1:$ZZ$1, 0))</f>
        <v>#N/A</v>
      </c>
      <c r="C68" t="e">
        <f>INDEX(resultados!$A$2:$ZZ$148, 62, MATCH($B$3, resultados!$A$1:$ZZ$1, 0))</f>
        <v>#N/A</v>
      </c>
    </row>
    <row r="69" spans="1:3" x14ac:dyDescent="0.25">
      <c r="A69" t="e">
        <f>INDEX(resultados!$A$2:$ZZ$148, 63, MATCH($B$1, resultados!$A$1:$ZZ$1, 0))</f>
        <v>#N/A</v>
      </c>
      <c r="B69" t="e">
        <f>INDEX(resultados!$A$2:$ZZ$148, 63, MATCH($B$2, resultados!$A$1:$ZZ$1, 0))</f>
        <v>#N/A</v>
      </c>
      <c r="C69" t="e">
        <f>INDEX(resultados!$A$2:$ZZ$148, 63, MATCH($B$3, resultados!$A$1:$ZZ$1, 0))</f>
        <v>#N/A</v>
      </c>
    </row>
    <row r="70" spans="1:3" x14ac:dyDescent="0.25">
      <c r="A70" t="e">
        <f>INDEX(resultados!$A$2:$ZZ$148, 64, MATCH($B$1, resultados!$A$1:$ZZ$1, 0))</f>
        <v>#N/A</v>
      </c>
      <c r="B70" t="e">
        <f>INDEX(resultados!$A$2:$ZZ$148, 64, MATCH($B$2, resultados!$A$1:$ZZ$1, 0))</f>
        <v>#N/A</v>
      </c>
      <c r="C70" t="e">
        <f>INDEX(resultados!$A$2:$ZZ$148, 64, MATCH($B$3, resultados!$A$1:$ZZ$1, 0))</f>
        <v>#N/A</v>
      </c>
    </row>
    <row r="71" spans="1:3" x14ac:dyDescent="0.25">
      <c r="A71" t="e">
        <f>INDEX(resultados!$A$2:$ZZ$148, 65, MATCH($B$1, resultados!$A$1:$ZZ$1, 0))</f>
        <v>#N/A</v>
      </c>
      <c r="B71" t="e">
        <f>INDEX(resultados!$A$2:$ZZ$148, 65, MATCH($B$2, resultados!$A$1:$ZZ$1, 0))</f>
        <v>#N/A</v>
      </c>
      <c r="C71" t="e">
        <f>INDEX(resultados!$A$2:$ZZ$148, 65, MATCH($B$3, resultados!$A$1:$ZZ$1, 0))</f>
        <v>#N/A</v>
      </c>
    </row>
    <row r="72" spans="1:3" x14ac:dyDescent="0.25">
      <c r="A72" t="e">
        <f>INDEX(resultados!$A$2:$ZZ$148, 66, MATCH($B$1, resultados!$A$1:$ZZ$1, 0))</f>
        <v>#N/A</v>
      </c>
      <c r="B72" t="e">
        <f>INDEX(resultados!$A$2:$ZZ$148, 66, MATCH($B$2, resultados!$A$1:$ZZ$1, 0))</f>
        <v>#N/A</v>
      </c>
      <c r="C72" t="e">
        <f>INDEX(resultados!$A$2:$ZZ$148, 66, MATCH($B$3, resultados!$A$1:$ZZ$1, 0))</f>
        <v>#N/A</v>
      </c>
    </row>
    <row r="73" spans="1:3" x14ac:dyDescent="0.25">
      <c r="A73" t="e">
        <f>INDEX(resultados!$A$2:$ZZ$148, 67, MATCH($B$1, resultados!$A$1:$ZZ$1, 0))</f>
        <v>#N/A</v>
      </c>
      <c r="B73" t="e">
        <f>INDEX(resultados!$A$2:$ZZ$148, 67, MATCH($B$2, resultados!$A$1:$ZZ$1, 0))</f>
        <v>#N/A</v>
      </c>
      <c r="C73" t="e">
        <f>INDEX(resultados!$A$2:$ZZ$148, 67, MATCH($B$3, resultados!$A$1:$ZZ$1, 0))</f>
        <v>#N/A</v>
      </c>
    </row>
    <row r="74" spans="1:3" x14ac:dyDescent="0.25">
      <c r="A74" t="e">
        <f>INDEX(resultados!$A$2:$ZZ$148, 68, MATCH($B$1, resultados!$A$1:$ZZ$1, 0))</f>
        <v>#N/A</v>
      </c>
      <c r="B74" t="e">
        <f>INDEX(resultados!$A$2:$ZZ$148, 68, MATCH($B$2, resultados!$A$1:$ZZ$1, 0))</f>
        <v>#N/A</v>
      </c>
      <c r="C74" t="e">
        <f>INDEX(resultados!$A$2:$ZZ$148, 68, MATCH($B$3, resultados!$A$1:$ZZ$1, 0))</f>
        <v>#N/A</v>
      </c>
    </row>
    <row r="75" spans="1:3" x14ac:dyDescent="0.25">
      <c r="A75" t="e">
        <f>INDEX(resultados!$A$2:$ZZ$148, 69, MATCH($B$1, resultados!$A$1:$ZZ$1, 0))</f>
        <v>#N/A</v>
      </c>
      <c r="B75" t="e">
        <f>INDEX(resultados!$A$2:$ZZ$148, 69, MATCH($B$2, resultados!$A$1:$ZZ$1, 0))</f>
        <v>#N/A</v>
      </c>
      <c r="C75" t="e">
        <f>INDEX(resultados!$A$2:$ZZ$148, 69, MATCH($B$3, resultados!$A$1:$ZZ$1, 0))</f>
        <v>#N/A</v>
      </c>
    </row>
    <row r="76" spans="1:3" x14ac:dyDescent="0.25">
      <c r="A76" t="e">
        <f>INDEX(resultados!$A$2:$ZZ$148, 70, MATCH($B$1, resultados!$A$1:$ZZ$1, 0))</f>
        <v>#N/A</v>
      </c>
      <c r="B76" t="e">
        <f>INDEX(resultados!$A$2:$ZZ$148, 70, MATCH($B$2, resultados!$A$1:$ZZ$1, 0))</f>
        <v>#N/A</v>
      </c>
      <c r="C76" t="e">
        <f>INDEX(resultados!$A$2:$ZZ$148, 70, MATCH($B$3, resultados!$A$1:$ZZ$1, 0))</f>
        <v>#N/A</v>
      </c>
    </row>
    <row r="77" spans="1:3" x14ac:dyDescent="0.25">
      <c r="A77" t="e">
        <f>INDEX(resultados!$A$2:$ZZ$148, 71, MATCH($B$1, resultados!$A$1:$ZZ$1, 0))</f>
        <v>#N/A</v>
      </c>
      <c r="B77" t="e">
        <f>INDEX(resultados!$A$2:$ZZ$148, 71, MATCH($B$2, resultados!$A$1:$ZZ$1, 0))</f>
        <v>#N/A</v>
      </c>
      <c r="C77" t="e">
        <f>INDEX(resultados!$A$2:$ZZ$148, 71, MATCH($B$3, resultados!$A$1:$ZZ$1, 0))</f>
        <v>#N/A</v>
      </c>
    </row>
    <row r="78" spans="1:3" x14ac:dyDescent="0.25">
      <c r="A78" t="e">
        <f>INDEX(resultados!$A$2:$ZZ$148, 72, MATCH($B$1, resultados!$A$1:$ZZ$1, 0))</f>
        <v>#N/A</v>
      </c>
      <c r="B78" t="e">
        <f>INDEX(resultados!$A$2:$ZZ$148, 72, MATCH($B$2, resultados!$A$1:$ZZ$1, 0))</f>
        <v>#N/A</v>
      </c>
      <c r="C78" t="e">
        <f>INDEX(resultados!$A$2:$ZZ$148, 72, MATCH($B$3, resultados!$A$1:$ZZ$1, 0))</f>
        <v>#N/A</v>
      </c>
    </row>
    <row r="79" spans="1:3" x14ac:dyDescent="0.25">
      <c r="A79" t="e">
        <f>INDEX(resultados!$A$2:$ZZ$148, 73, MATCH($B$1, resultados!$A$1:$ZZ$1, 0))</f>
        <v>#N/A</v>
      </c>
      <c r="B79" t="e">
        <f>INDEX(resultados!$A$2:$ZZ$148, 73, MATCH($B$2, resultados!$A$1:$ZZ$1, 0))</f>
        <v>#N/A</v>
      </c>
      <c r="C79" t="e">
        <f>INDEX(resultados!$A$2:$ZZ$148, 73, MATCH($B$3, resultados!$A$1:$ZZ$1, 0))</f>
        <v>#N/A</v>
      </c>
    </row>
    <row r="80" spans="1:3" x14ac:dyDescent="0.25">
      <c r="A80" t="e">
        <f>INDEX(resultados!$A$2:$ZZ$148, 74, MATCH($B$1, resultados!$A$1:$ZZ$1, 0))</f>
        <v>#N/A</v>
      </c>
      <c r="B80" t="e">
        <f>INDEX(resultados!$A$2:$ZZ$148, 74, MATCH($B$2, resultados!$A$1:$ZZ$1, 0))</f>
        <v>#N/A</v>
      </c>
      <c r="C80" t="e">
        <f>INDEX(resultados!$A$2:$ZZ$148, 74, MATCH($B$3, resultados!$A$1:$ZZ$1, 0))</f>
        <v>#N/A</v>
      </c>
    </row>
    <row r="81" spans="1:3" x14ac:dyDescent="0.25">
      <c r="A81" t="e">
        <f>INDEX(resultados!$A$2:$ZZ$148, 75, MATCH($B$1, resultados!$A$1:$ZZ$1, 0))</f>
        <v>#N/A</v>
      </c>
      <c r="B81" t="e">
        <f>INDEX(resultados!$A$2:$ZZ$148, 75, MATCH($B$2, resultados!$A$1:$ZZ$1, 0))</f>
        <v>#N/A</v>
      </c>
      <c r="C81" t="e">
        <f>INDEX(resultados!$A$2:$ZZ$148, 75, MATCH($B$3, resultados!$A$1:$ZZ$1, 0))</f>
        <v>#N/A</v>
      </c>
    </row>
    <row r="82" spans="1:3" x14ac:dyDescent="0.25">
      <c r="A82" t="e">
        <f>INDEX(resultados!$A$2:$ZZ$148, 76, MATCH($B$1, resultados!$A$1:$ZZ$1, 0))</f>
        <v>#N/A</v>
      </c>
      <c r="B82" t="e">
        <f>INDEX(resultados!$A$2:$ZZ$148, 76, MATCH($B$2, resultados!$A$1:$ZZ$1, 0))</f>
        <v>#N/A</v>
      </c>
      <c r="C82" t="e">
        <f>INDEX(resultados!$A$2:$ZZ$148, 76, MATCH($B$3, resultados!$A$1:$ZZ$1, 0))</f>
        <v>#N/A</v>
      </c>
    </row>
    <row r="83" spans="1:3" x14ac:dyDescent="0.25">
      <c r="A83" t="e">
        <f>INDEX(resultados!$A$2:$ZZ$148, 77, MATCH($B$1, resultados!$A$1:$ZZ$1, 0))</f>
        <v>#N/A</v>
      </c>
      <c r="B83" t="e">
        <f>INDEX(resultados!$A$2:$ZZ$148, 77, MATCH($B$2, resultados!$A$1:$ZZ$1, 0))</f>
        <v>#N/A</v>
      </c>
      <c r="C83" t="e">
        <f>INDEX(resultados!$A$2:$ZZ$148, 77, MATCH($B$3, resultados!$A$1:$ZZ$1, 0))</f>
        <v>#N/A</v>
      </c>
    </row>
    <row r="84" spans="1:3" x14ac:dyDescent="0.25">
      <c r="A84" t="e">
        <f>INDEX(resultados!$A$2:$ZZ$148, 78, MATCH($B$1, resultados!$A$1:$ZZ$1, 0))</f>
        <v>#N/A</v>
      </c>
      <c r="B84" t="e">
        <f>INDEX(resultados!$A$2:$ZZ$148, 78, MATCH($B$2, resultados!$A$1:$ZZ$1, 0))</f>
        <v>#N/A</v>
      </c>
      <c r="C84" t="e">
        <f>INDEX(resultados!$A$2:$ZZ$148, 78, MATCH($B$3, resultados!$A$1:$ZZ$1, 0))</f>
        <v>#N/A</v>
      </c>
    </row>
    <row r="85" spans="1:3" x14ac:dyDescent="0.25">
      <c r="A85" t="e">
        <f>INDEX(resultados!$A$2:$ZZ$148, 79, MATCH($B$1, resultados!$A$1:$ZZ$1, 0))</f>
        <v>#N/A</v>
      </c>
      <c r="B85" t="e">
        <f>INDEX(resultados!$A$2:$ZZ$148, 79, MATCH($B$2, resultados!$A$1:$ZZ$1, 0))</f>
        <v>#N/A</v>
      </c>
      <c r="C85" t="e">
        <f>INDEX(resultados!$A$2:$ZZ$148, 79, MATCH($B$3, resultados!$A$1:$ZZ$1, 0))</f>
        <v>#N/A</v>
      </c>
    </row>
    <row r="86" spans="1:3" x14ac:dyDescent="0.25">
      <c r="A86" t="e">
        <f>INDEX(resultados!$A$2:$ZZ$148, 80, MATCH($B$1, resultados!$A$1:$ZZ$1, 0))</f>
        <v>#N/A</v>
      </c>
      <c r="B86" t="e">
        <f>INDEX(resultados!$A$2:$ZZ$148, 80, MATCH($B$2, resultados!$A$1:$ZZ$1, 0))</f>
        <v>#N/A</v>
      </c>
      <c r="C86" t="e">
        <f>INDEX(resultados!$A$2:$ZZ$148, 80, MATCH($B$3, resultados!$A$1:$ZZ$1, 0))</f>
        <v>#N/A</v>
      </c>
    </row>
    <row r="87" spans="1:3" x14ac:dyDescent="0.25">
      <c r="A87" t="e">
        <f>INDEX(resultados!$A$2:$ZZ$148, 81, MATCH($B$1, resultados!$A$1:$ZZ$1, 0))</f>
        <v>#N/A</v>
      </c>
      <c r="B87" t="e">
        <f>INDEX(resultados!$A$2:$ZZ$148, 81, MATCH($B$2, resultados!$A$1:$ZZ$1, 0))</f>
        <v>#N/A</v>
      </c>
      <c r="C87" t="e">
        <f>INDEX(resultados!$A$2:$ZZ$148, 81, MATCH($B$3, resultados!$A$1:$ZZ$1, 0))</f>
        <v>#N/A</v>
      </c>
    </row>
    <row r="88" spans="1:3" x14ac:dyDescent="0.25">
      <c r="A88" t="e">
        <f>INDEX(resultados!$A$2:$ZZ$148, 82, MATCH($B$1, resultados!$A$1:$ZZ$1, 0))</f>
        <v>#N/A</v>
      </c>
      <c r="B88" t="e">
        <f>INDEX(resultados!$A$2:$ZZ$148, 82, MATCH($B$2, resultados!$A$1:$ZZ$1, 0))</f>
        <v>#N/A</v>
      </c>
      <c r="C88" t="e">
        <f>INDEX(resultados!$A$2:$ZZ$148, 82, MATCH($B$3, resultados!$A$1:$ZZ$1, 0))</f>
        <v>#N/A</v>
      </c>
    </row>
    <row r="89" spans="1:3" x14ac:dyDescent="0.25">
      <c r="A89" t="e">
        <f>INDEX(resultados!$A$2:$ZZ$148, 83, MATCH($B$1, resultados!$A$1:$ZZ$1, 0))</f>
        <v>#N/A</v>
      </c>
      <c r="B89" t="e">
        <f>INDEX(resultados!$A$2:$ZZ$148, 83, MATCH($B$2, resultados!$A$1:$ZZ$1, 0))</f>
        <v>#N/A</v>
      </c>
      <c r="C89" t="e">
        <f>INDEX(resultados!$A$2:$ZZ$148, 83, MATCH($B$3, resultados!$A$1:$ZZ$1, 0))</f>
        <v>#N/A</v>
      </c>
    </row>
    <row r="90" spans="1:3" x14ac:dyDescent="0.25">
      <c r="A90" t="e">
        <f>INDEX(resultados!$A$2:$ZZ$148, 84, MATCH($B$1, resultados!$A$1:$ZZ$1, 0))</f>
        <v>#N/A</v>
      </c>
      <c r="B90" t="e">
        <f>INDEX(resultados!$A$2:$ZZ$148, 84, MATCH($B$2, resultados!$A$1:$ZZ$1, 0))</f>
        <v>#N/A</v>
      </c>
      <c r="C90" t="e">
        <f>INDEX(resultados!$A$2:$ZZ$148, 84, MATCH($B$3, resultados!$A$1:$ZZ$1, 0))</f>
        <v>#N/A</v>
      </c>
    </row>
    <row r="91" spans="1:3" x14ac:dyDescent="0.25">
      <c r="A91" t="e">
        <f>INDEX(resultados!$A$2:$ZZ$148, 85, MATCH($B$1, resultados!$A$1:$ZZ$1, 0))</f>
        <v>#N/A</v>
      </c>
      <c r="B91" t="e">
        <f>INDEX(resultados!$A$2:$ZZ$148, 85, MATCH($B$2, resultados!$A$1:$ZZ$1, 0))</f>
        <v>#N/A</v>
      </c>
      <c r="C91" t="e">
        <f>INDEX(resultados!$A$2:$ZZ$148, 85, MATCH($B$3, resultados!$A$1:$ZZ$1, 0))</f>
        <v>#N/A</v>
      </c>
    </row>
    <row r="92" spans="1:3" x14ac:dyDescent="0.25">
      <c r="A92" t="e">
        <f>INDEX(resultados!$A$2:$ZZ$148, 86, MATCH($B$1, resultados!$A$1:$ZZ$1, 0))</f>
        <v>#N/A</v>
      </c>
      <c r="B92" t="e">
        <f>INDEX(resultados!$A$2:$ZZ$148, 86, MATCH($B$2, resultados!$A$1:$ZZ$1, 0))</f>
        <v>#N/A</v>
      </c>
      <c r="C92" t="e">
        <f>INDEX(resultados!$A$2:$ZZ$148, 86, MATCH($B$3, resultados!$A$1:$ZZ$1, 0))</f>
        <v>#N/A</v>
      </c>
    </row>
    <row r="93" spans="1:3" x14ac:dyDescent="0.25">
      <c r="A93" t="e">
        <f>INDEX(resultados!$A$2:$ZZ$148, 87, MATCH($B$1, resultados!$A$1:$ZZ$1, 0))</f>
        <v>#N/A</v>
      </c>
      <c r="B93" t="e">
        <f>INDEX(resultados!$A$2:$ZZ$148, 87, MATCH($B$2, resultados!$A$1:$ZZ$1, 0))</f>
        <v>#N/A</v>
      </c>
      <c r="C93" t="e">
        <f>INDEX(resultados!$A$2:$ZZ$148, 87, MATCH($B$3, resultados!$A$1:$ZZ$1, 0))</f>
        <v>#N/A</v>
      </c>
    </row>
    <row r="94" spans="1:3" x14ac:dyDescent="0.25">
      <c r="A94" t="e">
        <f>INDEX(resultados!$A$2:$ZZ$148, 88, MATCH($B$1, resultados!$A$1:$ZZ$1, 0))</f>
        <v>#N/A</v>
      </c>
      <c r="B94" t="e">
        <f>INDEX(resultados!$A$2:$ZZ$148, 88, MATCH($B$2, resultados!$A$1:$ZZ$1, 0))</f>
        <v>#N/A</v>
      </c>
      <c r="C94" t="e">
        <f>INDEX(resultados!$A$2:$ZZ$148, 88, MATCH($B$3, resultados!$A$1:$ZZ$1, 0))</f>
        <v>#N/A</v>
      </c>
    </row>
    <row r="95" spans="1:3" x14ac:dyDescent="0.25">
      <c r="A95" t="e">
        <f>INDEX(resultados!$A$2:$ZZ$148, 89, MATCH($B$1, resultados!$A$1:$ZZ$1, 0))</f>
        <v>#N/A</v>
      </c>
      <c r="B95" t="e">
        <f>INDEX(resultados!$A$2:$ZZ$148, 89, MATCH($B$2, resultados!$A$1:$ZZ$1, 0))</f>
        <v>#N/A</v>
      </c>
      <c r="C95" t="e">
        <f>INDEX(resultados!$A$2:$ZZ$148, 89, MATCH($B$3, resultados!$A$1:$ZZ$1, 0))</f>
        <v>#N/A</v>
      </c>
    </row>
    <row r="96" spans="1:3" x14ac:dyDescent="0.25">
      <c r="A96" t="e">
        <f>INDEX(resultados!$A$2:$ZZ$148, 90, MATCH($B$1, resultados!$A$1:$ZZ$1, 0))</f>
        <v>#N/A</v>
      </c>
      <c r="B96" t="e">
        <f>INDEX(resultados!$A$2:$ZZ$148, 90, MATCH($B$2, resultados!$A$1:$ZZ$1, 0))</f>
        <v>#N/A</v>
      </c>
      <c r="C96" t="e">
        <f>INDEX(resultados!$A$2:$ZZ$148, 90, MATCH($B$3, resultados!$A$1:$ZZ$1, 0))</f>
        <v>#N/A</v>
      </c>
    </row>
    <row r="97" spans="1:3" x14ac:dyDescent="0.25">
      <c r="A97" t="e">
        <f>INDEX(resultados!$A$2:$ZZ$148, 91, MATCH($B$1, resultados!$A$1:$ZZ$1, 0))</f>
        <v>#N/A</v>
      </c>
      <c r="B97" t="e">
        <f>INDEX(resultados!$A$2:$ZZ$148, 91, MATCH($B$2, resultados!$A$1:$ZZ$1, 0))</f>
        <v>#N/A</v>
      </c>
      <c r="C97" t="e">
        <f>INDEX(resultados!$A$2:$ZZ$148, 91, MATCH($B$3, resultados!$A$1:$ZZ$1, 0))</f>
        <v>#N/A</v>
      </c>
    </row>
    <row r="98" spans="1:3" x14ac:dyDescent="0.25">
      <c r="A98" t="e">
        <f>INDEX(resultados!$A$2:$ZZ$148, 92, MATCH($B$1, resultados!$A$1:$ZZ$1, 0))</f>
        <v>#N/A</v>
      </c>
      <c r="B98" t="e">
        <f>INDEX(resultados!$A$2:$ZZ$148, 92, MATCH($B$2, resultados!$A$1:$ZZ$1, 0))</f>
        <v>#N/A</v>
      </c>
      <c r="C98" t="e">
        <f>INDEX(resultados!$A$2:$ZZ$148, 92, MATCH($B$3, resultados!$A$1:$ZZ$1, 0))</f>
        <v>#N/A</v>
      </c>
    </row>
    <row r="99" spans="1:3" x14ac:dyDescent="0.25">
      <c r="A99" t="e">
        <f>INDEX(resultados!$A$2:$ZZ$148, 93, MATCH($B$1, resultados!$A$1:$ZZ$1, 0))</f>
        <v>#N/A</v>
      </c>
      <c r="B99" t="e">
        <f>INDEX(resultados!$A$2:$ZZ$148, 93, MATCH($B$2, resultados!$A$1:$ZZ$1, 0))</f>
        <v>#N/A</v>
      </c>
      <c r="C99" t="e">
        <f>INDEX(resultados!$A$2:$ZZ$148, 93, MATCH($B$3, resultados!$A$1:$ZZ$1, 0))</f>
        <v>#N/A</v>
      </c>
    </row>
    <row r="100" spans="1:3" x14ac:dyDescent="0.25">
      <c r="A100" t="e">
        <f>INDEX(resultados!$A$2:$ZZ$148, 94, MATCH($B$1, resultados!$A$1:$ZZ$1, 0))</f>
        <v>#N/A</v>
      </c>
      <c r="B100" t="e">
        <f>INDEX(resultados!$A$2:$ZZ$148, 94, MATCH($B$2, resultados!$A$1:$ZZ$1, 0))</f>
        <v>#N/A</v>
      </c>
      <c r="C100" t="e">
        <f>INDEX(resultados!$A$2:$ZZ$148, 94, MATCH($B$3, resultados!$A$1:$ZZ$1, 0))</f>
        <v>#N/A</v>
      </c>
    </row>
    <row r="101" spans="1:3" x14ac:dyDescent="0.25">
      <c r="A101" t="e">
        <f>INDEX(resultados!$A$2:$ZZ$148, 95, MATCH($B$1, resultados!$A$1:$ZZ$1, 0))</f>
        <v>#N/A</v>
      </c>
      <c r="B101" t="e">
        <f>INDEX(resultados!$A$2:$ZZ$148, 95, MATCH($B$2, resultados!$A$1:$ZZ$1, 0))</f>
        <v>#N/A</v>
      </c>
      <c r="C101" t="e">
        <f>INDEX(resultados!$A$2:$ZZ$148, 95, MATCH($B$3, resultados!$A$1:$ZZ$1, 0))</f>
        <v>#N/A</v>
      </c>
    </row>
    <row r="102" spans="1:3" x14ac:dyDescent="0.25">
      <c r="A102" t="e">
        <f>INDEX(resultados!$A$2:$ZZ$148, 96, MATCH($B$1, resultados!$A$1:$ZZ$1, 0))</f>
        <v>#N/A</v>
      </c>
      <c r="B102" t="e">
        <f>INDEX(resultados!$A$2:$ZZ$148, 96, MATCH($B$2, resultados!$A$1:$ZZ$1, 0))</f>
        <v>#N/A</v>
      </c>
      <c r="C102" t="e">
        <f>INDEX(resultados!$A$2:$ZZ$148, 96, MATCH($B$3, resultados!$A$1:$ZZ$1, 0))</f>
        <v>#N/A</v>
      </c>
    </row>
    <row r="103" spans="1:3" x14ac:dyDescent="0.25">
      <c r="A103" t="e">
        <f>INDEX(resultados!$A$2:$ZZ$148, 97, MATCH($B$1, resultados!$A$1:$ZZ$1, 0))</f>
        <v>#N/A</v>
      </c>
      <c r="B103" t="e">
        <f>INDEX(resultados!$A$2:$ZZ$148, 97, MATCH($B$2, resultados!$A$1:$ZZ$1, 0))</f>
        <v>#N/A</v>
      </c>
      <c r="C103" t="e">
        <f>INDEX(resultados!$A$2:$ZZ$148, 97, MATCH($B$3, resultados!$A$1:$ZZ$1, 0))</f>
        <v>#N/A</v>
      </c>
    </row>
    <row r="104" spans="1:3" x14ac:dyDescent="0.25">
      <c r="A104" t="e">
        <f>INDEX(resultados!$A$2:$ZZ$148, 98, MATCH($B$1, resultados!$A$1:$ZZ$1, 0))</f>
        <v>#N/A</v>
      </c>
      <c r="B104" t="e">
        <f>INDEX(resultados!$A$2:$ZZ$148, 98, MATCH($B$2, resultados!$A$1:$ZZ$1, 0))</f>
        <v>#N/A</v>
      </c>
      <c r="C104" t="e">
        <f>INDEX(resultados!$A$2:$ZZ$148, 98, MATCH($B$3, resultados!$A$1:$ZZ$1, 0))</f>
        <v>#N/A</v>
      </c>
    </row>
    <row r="105" spans="1:3" x14ac:dyDescent="0.25">
      <c r="A105" t="e">
        <f>INDEX(resultados!$A$2:$ZZ$148, 99, MATCH($B$1, resultados!$A$1:$ZZ$1, 0))</f>
        <v>#N/A</v>
      </c>
      <c r="B105" t="e">
        <f>INDEX(resultados!$A$2:$ZZ$148, 99, MATCH($B$2, resultados!$A$1:$ZZ$1, 0))</f>
        <v>#N/A</v>
      </c>
      <c r="C105" t="e">
        <f>INDEX(resultados!$A$2:$ZZ$148, 99, MATCH($B$3, resultados!$A$1:$ZZ$1, 0))</f>
        <v>#N/A</v>
      </c>
    </row>
    <row r="106" spans="1:3" x14ac:dyDescent="0.25">
      <c r="A106" t="e">
        <f>INDEX(resultados!$A$2:$ZZ$148, 100, MATCH($B$1, resultados!$A$1:$ZZ$1, 0))</f>
        <v>#N/A</v>
      </c>
      <c r="B106" t="e">
        <f>INDEX(resultados!$A$2:$ZZ$148, 100, MATCH($B$2, resultados!$A$1:$ZZ$1, 0))</f>
        <v>#N/A</v>
      </c>
      <c r="C106" t="e">
        <f>INDEX(resultados!$A$2:$ZZ$148, 100, MATCH($B$3, resultados!$A$1:$ZZ$1, 0))</f>
        <v>#N/A</v>
      </c>
    </row>
    <row r="107" spans="1:3" x14ac:dyDescent="0.25">
      <c r="A107" t="e">
        <f>INDEX(resultados!$A$2:$ZZ$148, 101, MATCH($B$1, resultados!$A$1:$ZZ$1, 0))</f>
        <v>#N/A</v>
      </c>
      <c r="B107" t="e">
        <f>INDEX(resultados!$A$2:$ZZ$148, 101, MATCH($B$2, resultados!$A$1:$ZZ$1, 0))</f>
        <v>#N/A</v>
      </c>
      <c r="C107" t="e">
        <f>INDEX(resultados!$A$2:$ZZ$148, 101, MATCH($B$3, resultados!$A$1:$ZZ$1, 0))</f>
        <v>#N/A</v>
      </c>
    </row>
    <row r="108" spans="1:3" x14ac:dyDescent="0.25">
      <c r="A108" t="e">
        <f>INDEX(resultados!$A$2:$ZZ$148, 102, MATCH($B$1, resultados!$A$1:$ZZ$1, 0))</f>
        <v>#N/A</v>
      </c>
      <c r="B108" t="e">
        <f>INDEX(resultados!$A$2:$ZZ$148, 102, MATCH($B$2, resultados!$A$1:$ZZ$1, 0))</f>
        <v>#N/A</v>
      </c>
      <c r="C108" t="e">
        <f>INDEX(resultados!$A$2:$ZZ$148, 102, MATCH($B$3, resultados!$A$1:$ZZ$1, 0))</f>
        <v>#N/A</v>
      </c>
    </row>
    <row r="109" spans="1:3" x14ac:dyDescent="0.25">
      <c r="A109" t="e">
        <f>INDEX(resultados!$A$2:$ZZ$148, 103, MATCH($B$1, resultados!$A$1:$ZZ$1, 0))</f>
        <v>#N/A</v>
      </c>
      <c r="B109" t="e">
        <f>INDEX(resultados!$A$2:$ZZ$148, 103, MATCH($B$2, resultados!$A$1:$ZZ$1, 0))</f>
        <v>#N/A</v>
      </c>
      <c r="C109" t="e">
        <f>INDEX(resultados!$A$2:$ZZ$148, 103, MATCH($B$3, resultados!$A$1:$ZZ$1, 0))</f>
        <v>#N/A</v>
      </c>
    </row>
    <row r="110" spans="1:3" x14ac:dyDescent="0.25">
      <c r="A110" t="e">
        <f>INDEX(resultados!$A$2:$ZZ$148, 104, MATCH($B$1, resultados!$A$1:$ZZ$1, 0))</f>
        <v>#N/A</v>
      </c>
      <c r="B110" t="e">
        <f>INDEX(resultados!$A$2:$ZZ$148, 104, MATCH($B$2, resultados!$A$1:$ZZ$1, 0))</f>
        <v>#N/A</v>
      </c>
      <c r="C110" t="e">
        <f>INDEX(resultados!$A$2:$ZZ$148, 104, MATCH($B$3, resultados!$A$1:$ZZ$1, 0))</f>
        <v>#N/A</v>
      </c>
    </row>
    <row r="111" spans="1:3" x14ac:dyDescent="0.25">
      <c r="A111" t="e">
        <f>INDEX(resultados!$A$2:$ZZ$148, 105, MATCH($B$1, resultados!$A$1:$ZZ$1, 0))</f>
        <v>#N/A</v>
      </c>
      <c r="B111" t="e">
        <f>INDEX(resultados!$A$2:$ZZ$148, 105, MATCH($B$2, resultados!$A$1:$ZZ$1, 0))</f>
        <v>#N/A</v>
      </c>
      <c r="C111" t="e">
        <f>INDEX(resultados!$A$2:$ZZ$148, 105, MATCH($B$3, resultados!$A$1:$ZZ$1, 0))</f>
        <v>#N/A</v>
      </c>
    </row>
    <row r="112" spans="1:3" x14ac:dyDescent="0.25">
      <c r="A112" t="e">
        <f>INDEX(resultados!$A$2:$ZZ$148, 106, MATCH($B$1, resultados!$A$1:$ZZ$1, 0))</f>
        <v>#N/A</v>
      </c>
      <c r="B112" t="e">
        <f>INDEX(resultados!$A$2:$ZZ$148, 106, MATCH($B$2, resultados!$A$1:$ZZ$1, 0))</f>
        <v>#N/A</v>
      </c>
      <c r="C112" t="e">
        <f>INDEX(resultados!$A$2:$ZZ$148, 106, MATCH($B$3, resultados!$A$1:$ZZ$1, 0))</f>
        <v>#N/A</v>
      </c>
    </row>
    <row r="113" spans="1:3" x14ac:dyDescent="0.25">
      <c r="A113" t="e">
        <f>INDEX(resultados!$A$2:$ZZ$148, 107, MATCH($B$1, resultados!$A$1:$ZZ$1, 0))</f>
        <v>#N/A</v>
      </c>
      <c r="B113" t="e">
        <f>INDEX(resultados!$A$2:$ZZ$148, 107, MATCH($B$2, resultados!$A$1:$ZZ$1, 0))</f>
        <v>#N/A</v>
      </c>
      <c r="C113" t="e">
        <f>INDEX(resultados!$A$2:$ZZ$148, 107, MATCH($B$3, resultados!$A$1:$ZZ$1, 0))</f>
        <v>#N/A</v>
      </c>
    </row>
    <row r="114" spans="1:3" x14ac:dyDescent="0.25">
      <c r="A114" t="e">
        <f>INDEX(resultados!$A$2:$ZZ$148, 108, MATCH($B$1, resultados!$A$1:$ZZ$1, 0))</f>
        <v>#N/A</v>
      </c>
      <c r="B114" t="e">
        <f>INDEX(resultados!$A$2:$ZZ$148, 108, MATCH($B$2, resultados!$A$1:$ZZ$1, 0))</f>
        <v>#N/A</v>
      </c>
      <c r="C114" t="e">
        <f>INDEX(resultados!$A$2:$ZZ$148, 108, MATCH($B$3, resultados!$A$1:$ZZ$1, 0))</f>
        <v>#N/A</v>
      </c>
    </row>
    <row r="115" spans="1:3" x14ac:dyDescent="0.25">
      <c r="A115" t="e">
        <f>INDEX(resultados!$A$2:$ZZ$148, 109, MATCH($B$1, resultados!$A$1:$ZZ$1, 0))</f>
        <v>#N/A</v>
      </c>
      <c r="B115" t="e">
        <f>INDEX(resultados!$A$2:$ZZ$148, 109, MATCH($B$2, resultados!$A$1:$ZZ$1, 0))</f>
        <v>#N/A</v>
      </c>
      <c r="C115" t="e">
        <f>INDEX(resultados!$A$2:$ZZ$148, 109, MATCH($B$3, resultados!$A$1:$ZZ$1, 0))</f>
        <v>#N/A</v>
      </c>
    </row>
    <row r="116" spans="1:3" x14ac:dyDescent="0.25">
      <c r="A116" t="e">
        <f>INDEX(resultados!$A$2:$ZZ$148, 110, MATCH($B$1, resultados!$A$1:$ZZ$1, 0))</f>
        <v>#N/A</v>
      </c>
      <c r="B116" t="e">
        <f>INDEX(resultados!$A$2:$ZZ$148, 110, MATCH($B$2, resultados!$A$1:$ZZ$1, 0))</f>
        <v>#N/A</v>
      </c>
      <c r="C116" t="e">
        <f>INDEX(resultados!$A$2:$ZZ$148, 110, MATCH($B$3, resultados!$A$1:$ZZ$1, 0))</f>
        <v>#N/A</v>
      </c>
    </row>
    <row r="117" spans="1:3" x14ac:dyDescent="0.25">
      <c r="A117" t="e">
        <f>INDEX(resultados!$A$2:$ZZ$148, 111, MATCH($B$1, resultados!$A$1:$ZZ$1, 0))</f>
        <v>#N/A</v>
      </c>
      <c r="B117" t="e">
        <f>INDEX(resultados!$A$2:$ZZ$148, 111, MATCH($B$2, resultados!$A$1:$ZZ$1, 0))</f>
        <v>#N/A</v>
      </c>
      <c r="C117" t="e">
        <f>INDEX(resultados!$A$2:$ZZ$148, 111, MATCH($B$3, resultados!$A$1:$ZZ$1, 0))</f>
        <v>#N/A</v>
      </c>
    </row>
    <row r="118" spans="1:3" x14ac:dyDescent="0.25">
      <c r="A118" t="e">
        <f>INDEX(resultados!$A$2:$ZZ$148, 112, MATCH($B$1, resultados!$A$1:$ZZ$1, 0))</f>
        <v>#N/A</v>
      </c>
      <c r="B118" t="e">
        <f>INDEX(resultados!$A$2:$ZZ$148, 112, MATCH($B$2, resultados!$A$1:$ZZ$1, 0))</f>
        <v>#N/A</v>
      </c>
      <c r="C118" t="e">
        <f>INDEX(resultados!$A$2:$ZZ$148, 112, MATCH($B$3, resultados!$A$1:$ZZ$1, 0))</f>
        <v>#N/A</v>
      </c>
    </row>
    <row r="119" spans="1:3" x14ac:dyDescent="0.25">
      <c r="A119" t="e">
        <f>INDEX(resultados!$A$2:$ZZ$148, 113, MATCH($B$1, resultados!$A$1:$ZZ$1, 0))</f>
        <v>#N/A</v>
      </c>
      <c r="B119" t="e">
        <f>INDEX(resultados!$A$2:$ZZ$148, 113, MATCH($B$2, resultados!$A$1:$ZZ$1, 0))</f>
        <v>#N/A</v>
      </c>
      <c r="C119" t="e">
        <f>INDEX(resultados!$A$2:$ZZ$148, 113, MATCH($B$3, resultados!$A$1:$ZZ$1, 0))</f>
        <v>#N/A</v>
      </c>
    </row>
    <row r="120" spans="1:3" x14ac:dyDescent="0.25">
      <c r="A120" t="e">
        <f>INDEX(resultados!$A$2:$ZZ$148, 114, MATCH($B$1, resultados!$A$1:$ZZ$1, 0))</f>
        <v>#N/A</v>
      </c>
      <c r="B120" t="e">
        <f>INDEX(resultados!$A$2:$ZZ$148, 114, MATCH($B$2, resultados!$A$1:$ZZ$1, 0))</f>
        <v>#N/A</v>
      </c>
      <c r="C120" t="e">
        <f>INDEX(resultados!$A$2:$ZZ$148, 114, MATCH($B$3, resultados!$A$1:$ZZ$1, 0))</f>
        <v>#N/A</v>
      </c>
    </row>
    <row r="121" spans="1:3" x14ac:dyDescent="0.25">
      <c r="A121" t="e">
        <f>INDEX(resultados!$A$2:$ZZ$148, 115, MATCH($B$1, resultados!$A$1:$ZZ$1, 0))</f>
        <v>#N/A</v>
      </c>
      <c r="B121" t="e">
        <f>INDEX(resultados!$A$2:$ZZ$148, 115, MATCH($B$2, resultados!$A$1:$ZZ$1, 0))</f>
        <v>#N/A</v>
      </c>
      <c r="C121" t="e">
        <f>INDEX(resultados!$A$2:$ZZ$148, 115, MATCH($B$3, resultados!$A$1:$ZZ$1, 0))</f>
        <v>#N/A</v>
      </c>
    </row>
    <row r="122" spans="1:3" x14ac:dyDescent="0.25">
      <c r="A122" t="e">
        <f>INDEX(resultados!$A$2:$ZZ$148, 116, MATCH($B$1, resultados!$A$1:$ZZ$1, 0))</f>
        <v>#N/A</v>
      </c>
      <c r="B122" t="e">
        <f>INDEX(resultados!$A$2:$ZZ$148, 116, MATCH($B$2, resultados!$A$1:$ZZ$1, 0))</f>
        <v>#N/A</v>
      </c>
      <c r="C122" t="e">
        <f>INDEX(resultados!$A$2:$ZZ$148, 116, MATCH($B$3, resultados!$A$1:$ZZ$1, 0))</f>
        <v>#N/A</v>
      </c>
    </row>
    <row r="123" spans="1:3" x14ac:dyDescent="0.25">
      <c r="A123" t="e">
        <f>INDEX(resultados!$A$2:$ZZ$148, 117, MATCH($B$1, resultados!$A$1:$ZZ$1, 0))</f>
        <v>#N/A</v>
      </c>
      <c r="B123" t="e">
        <f>INDEX(resultados!$A$2:$ZZ$148, 117, MATCH($B$2, resultados!$A$1:$ZZ$1, 0))</f>
        <v>#N/A</v>
      </c>
      <c r="C123" t="e">
        <f>INDEX(resultados!$A$2:$ZZ$148, 117, MATCH($B$3, resultados!$A$1:$ZZ$1, 0))</f>
        <v>#N/A</v>
      </c>
    </row>
    <row r="124" spans="1:3" x14ac:dyDescent="0.25">
      <c r="A124" t="e">
        <f>INDEX(resultados!$A$2:$ZZ$148, 118, MATCH($B$1, resultados!$A$1:$ZZ$1, 0))</f>
        <v>#N/A</v>
      </c>
      <c r="B124" t="e">
        <f>INDEX(resultados!$A$2:$ZZ$148, 118, MATCH($B$2, resultados!$A$1:$ZZ$1, 0))</f>
        <v>#N/A</v>
      </c>
      <c r="C124" t="e">
        <f>INDEX(resultados!$A$2:$ZZ$148, 118, MATCH($B$3, resultados!$A$1:$ZZ$1, 0))</f>
        <v>#N/A</v>
      </c>
    </row>
    <row r="125" spans="1:3" x14ac:dyDescent="0.25">
      <c r="A125" t="e">
        <f>INDEX(resultados!$A$2:$ZZ$148, 119, MATCH($B$1, resultados!$A$1:$ZZ$1, 0))</f>
        <v>#N/A</v>
      </c>
      <c r="B125" t="e">
        <f>INDEX(resultados!$A$2:$ZZ$148, 119, MATCH($B$2, resultados!$A$1:$ZZ$1, 0))</f>
        <v>#N/A</v>
      </c>
      <c r="C125" t="e">
        <f>INDEX(resultados!$A$2:$ZZ$148, 119, MATCH($B$3, resultados!$A$1:$ZZ$1, 0))</f>
        <v>#N/A</v>
      </c>
    </row>
    <row r="126" spans="1:3" x14ac:dyDescent="0.25">
      <c r="A126" t="e">
        <f>INDEX(resultados!$A$2:$ZZ$148, 120, MATCH($B$1, resultados!$A$1:$ZZ$1, 0))</f>
        <v>#N/A</v>
      </c>
      <c r="B126" t="e">
        <f>INDEX(resultados!$A$2:$ZZ$148, 120, MATCH($B$2, resultados!$A$1:$ZZ$1, 0))</f>
        <v>#N/A</v>
      </c>
      <c r="C126" t="e">
        <f>INDEX(resultados!$A$2:$ZZ$148, 120, MATCH($B$3, resultados!$A$1:$ZZ$1, 0))</f>
        <v>#N/A</v>
      </c>
    </row>
    <row r="127" spans="1:3" x14ac:dyDescent="0.25">
      <c r="A127" t="e">
        <f>INDEX(resultados!$A$2:$ZZ$148, 121, MATCH($B$1, resultados!$A$1:$ZZ$1, 0))</f>
        <v>#N/A</v>
      </c>
      <c r="B127" t="e">
        <f>INDEX(resultados!$A$2:$ZZ$148, 121, MATCH($B$2, resultados!$A$1:$ZZ$1, 0))</f>
        <v>#N/A</v>
      </c>
      <c r="C127" t="e">
        <f>INDEX(resultados!$A$2:$ZZ$148, 121, MATCH($B$3, resultados!$A$1:$ZZ$1, 0))</f>
        <v>#N/A</v>
      </c>
    </row>
    <row r="128" spans="1:3" x14ac:dyDescent="0.25">
      <c r="A128" t="e">
        <f>INDEX(resultados!$A$2:$ZZ$148, 122, MATCH($B$1, resultados!$A$1:$ZZ$1, 0))</f>
        <v>#N/A</v>
      </c>
      <c r="B128" t="e">
        <f>INDEX(resultados!$A$2:$ZZ$148, 122, MATCH($B$2, resultados!$A$1:$ZZ$1, 0))</f>
        <v>#N/A</v>
      </c>
      <c r="C128" t="e">
        <f>INDEX(resultados!$A$2:$ZZ$148, 122, MATCH($B$3, resultados!$A$1:$ZZ$1, 0))</f>
        <v>#N/A</v>
      </c>
    </row>
    <row r="129" spans="1:3" x14ac:dyDescent="0.25">
      <c r="A129" t="e">
        <f>INDEX(resultados!$A$2:$ZZ$148, 123, MATCH($B$1, resultados!$A$1:$ZZ$1, 0))</f>
        <v>#N/A</v>
      </c>
      <c r="B129" t="e">
        <f>INDEX(resultados!$A$2:$ZZ$148, 123, MATCH($B$2, resultados!$A$1:$ZZ$1, 0))</f>
        <v>#N/A</v>
      </c>
      <c r="C129" t="e">
        <f>INDEX(resultados!$A$2:$ZZ$148, 123, MATCH($B$3, resultados!$A$1:$ZZ$1, 0))</f>
        <v>#N/A</v>
      </c>
    </row>
    <row r="130" spans="1:3" x14ac:dyDescent="0.25">
      <c r="A130" t="e">
        <f>INDEX(resultados!$A$2:$ZZ$148, 124, MATCH($B$1, resultados!$A$1:$ZZ$1, 0))</f>
        <v>#N/A</v>
      </c>
      <c r="B130" t="e">
        <f>INDEX(resultados!$A$2:$ZZ$148, 124, MATCH($B$2, resultados!$A$1:$ZZ$1, 0))</f>
        <v>#N/A</v>
      </c>
      <c r="C130" t="e">
        <f>INDEX(resultados!$A$2:$ZZ$148, 124, MATCH($B$3, resultados!$A$1:$ZZ$1, 0))</f>
        <v>#N/A</v>
      </c>
    </row>
    <row r="131" spans="1:3" x14ac:dyDescent="0.25">
      <c r="A131" t="e">
        <f>INDEX(resultados!$A$2:$ZZ$148, 125, MATCH($B$1, resultados!$A$1:$ZZ$1, 0))</f>
        <v>#N/A</v>
      </c>
      <c r="B131" t="e">
        <f>INDEX(resultados!$A$2:$ZZ$148, 125, MATCH($B$2, resultados!$A$1:$ZZ$1, 0))</f>
        <v>#N/A</v>
      </c>
      <c r="C131" t="e">
        <f>INDEX(resultados!$A$2:$ZZ$148, 125, MATCH($B$3, resultados!$A$1:$ZZ$1, 0))</f>
        <v>#N/A</v>
      </c>
    </row>
    <row r="132" spans="1:3" x14ac:dyDescent="0.25">
      <c r="A132" t="e">
        <f>INDEX(resultados!$A$2:$ZZ$148, 126, MATCH($B$1, resultados!$A$1:$ZZ$1, 0))</f>
        <v>#N/A</v>
      </c>
      <c r="B132" t="e">
        <f>INDEX(resultados!$A$2:$ZZ$148, 126, MATCH($B$2, resultados!$A$1:$ZZ$1, 0))</f>
        <v>#N/A</v>
      </c>
      <c r="C132" t="e">
        <f>INDEX(resultados!$A$2:$ZZ$148, 126, MATCH($B$3, resultados!$A$1:$ZZ$1, 0))</f>
        <v>#N/A</v>
      </c>
    </row>
    <row r="133" spans="1:3" x14ac:dyDescent="0.25">
      <c r="A133" t="e">
        <f>INDEX(resultados!$A$2:$ZZ$148, 127, MATCH($B$1, resultados!$A$1:$ZZ$1, 0))</f>
        <v>#N/A</v>
      </c>
      <c r="B133" t="e">
        <f>INDEX(resultados!$A$2:$ZZ$148, 127, MATCH($B$2, resultados!$A$1:$ZZ$1, 0))</f>
        <v>#N/A</v>
      </c>
      <c r="C133" t="e">
        <f>INDEX(resultados!$A$2:$ZZ$148, 127, MATCH($B$3, resultados!$A$1:$ZZ$1, 0))</f>
        <v>#N/A</v>
      </c>
    </row>
    <row r="134" spans="1:3" x14ac:dyDescent="0.25">
      <c r="A134" t="e">
        <f>INDEX(resultados!$A$2:$ZZ$148, 128, MATCH($B$1, resultados!$A$1:$ZZ$1, 0))</f>
        <v>#N/A</v>
      </c>
      <c r="B134" t="e">
        <f>INDEX(resultados!$A$2:$ZZ$148, 128, MATCH($B$2, resultados!$A$1:$ZZ$1, 0))</f>
        <v>#N/A</v>
      </c>
      <c r="C134" t="e">
        <f>INDEX(resultados!$A$2:$ZZ$148, 128, MATCH($B$3, resultados!$A$1:$ZZ$1, 0))</f>
        <v>#N/A</v>
      </c>
    </row>
    <row r="135" spans="1:3" x14ac:dyDescent="0.25">
      <c r="A135" t="e">
        <f>INDEX(resultados!$A$2:$ZZ$148, 129, MATCH($B$1, resultados!$A$1:$ZZ$1, 0))</f>
        <v>#N/A</v>
      </c>
      <c r="B135" t="e">
        <f>INDEX(resultados!$A$2:$ZZ$148, 129, MATCH($B$2, resultados!$A$1:$ZZ$1, 0))</f>
        <v>#N/A</v>
      </c>
      <c r="C135" t="e">
        <f>INDEX(resultados!$A$2:$ZZ$148, 129, MATCH($B$3, resultados!$A$1:$ZZ$1, 0))</f>
        <v>#N/A</v>
      </c>
    </row>
    <row r="136" spans="1:3" x14ac:dyDescent="0.25">
      <c r="A136" t="e">
        <f>INDEX(resultados!$A$2:$ZZ$148, 130, MATCH($B$1, resultados!$A$1:$ZZ$1, 0))</f>
        <v>#N/A</v>
      </c>
      <c r="B136" t="e">
        <f>INDEX(resultados!$A$2:$ZZ$148, 130, MATCH($B$2, resultados!$A$1:$ZZ$1, 0))</f>
        <v>#N/A</v>
      </c>
      <c r="C136" t="e">
        <f>INDEX(resultados!$A$2:$ZZ$148, 130, MATCH($B$3, resultados!$A$1:$ZZ$1, 0))</f>
        <v>#N/A</v>
      </c>
    </row>
    <row r="137" spans="1:3" x14ac:dyDescent="0.25">
      <c r="A137" t="e">
        <f>INDEX(resultados!$A$2:$ZZ$148, 131, MATCH($B$1, resultados!$A$1:$ZZ$1, 0))</f>
        <v>#N/A</v>
      </c>
      <c r="B137" t="e">
        <f>INDEX(resultados!$A$2:$ZZ$148, 131, MATCH($B$2, resultados!$A$1:$ZZ$1, 0))</f>
        <v>#N/A</v>
      </c>
      <c r="C137" t="e">
        <f>INDEX(resultados!$A$2:$ZZ$148, 131, MATCH($B$3, resultados!$A$1:$ZZ$1, 0))</f>
        <v>#N/A</v>
      </c>
    </row>
    <row r="138" spans="1:3" x14ac:dyDescent="0.25">
      <c r="A138" t="e">
        <f>INDEX(resultados!$A$2:$ZZ$148, 132, MATCH($B$1, resultados!$A$1:$ZZ$1, 0))</f>
        <v>#N/A</v>
      </c>
      <c r="B138" t="e">
        <f>INDEX(resultados!$A$2:$ZZ$148, 132, MATCH($B$2, resultados!$A$1:$ZZ$1, 0))</f>
        <v>#N/A</v>
      </c>
      <c r="C138" t="e">
        <f>INDEX(resultados!$A$2:$ZZ$148, 132, MATCH($B$3, resultados!$A$1:$ZZ$1, 0))</f>
        <v>#N/A</v>
      </c>
    </row>
    <row r="139" spans="1:3" x14ac:dyDescent="0.25">
      <c r="A139" t="e">
        <f>INDEX(resultados!$A$2:$ZZ$148, 133, MATCH($B$1, resultados!$A$1:$ZZ$1, 0))</f>
        <v>#N/A</v>
      </c>
      <c r="B139" t="e">
        <f>INDEX(resultados!$A$2:$ZZ$148, 133, MATCH($B$2, resultados!$A$1:$ZZ$1, 0))</f>
        <v>#N/A</v>
      </c>
      <c r="C139" t="e">
        <f>INDEX(resultados!$A$2:$ZZ$148, 133, MATCH($B$3, resultados!$A$1:$ZZ$1, 0))</f>
        <v>#N/A</v>
      </c>
    </row>
    <row r="140" spans="1:3" x14ac:dyDescent="0.25">
      <c r="A140" t="e">
        <f>INDEX(resultados!$A$2:$ZZ$148, 134, MATCH($B$1, resultados!$A$1:$ZZ$1, 0))</f>
        <v>#N/A</v>
      </c>
      <c r="B140" t="e">
        <f>INDEX(resultados!$A$2:$ZZ$148, 134, MATCH($B$2, resultados!$A$1:$ZZ$1, 0))</f>
        <v>#N/A</v>
      </c>
      <c r="C140" t="e">
        <f>INDEX(resultados!$A$2:$ZZ$148, 134, MATCH($B$3, resultados!$A$1:$ZZ$1, 0))</f>
        <v>#N/A</v>
      </c>
    </row>
    <row r="141" spans="1:3" x14ac:dyDescent="0.25">
      <c r="A141" t="e">
        <f>INDEX(resultados!$A$2:$ZZ$148, 135, MATCH($B$1, resultados!$A$1:$ZZ$1, 0))</f>
        <v>#N/A</v>
      </c>
      <c r="B141" t="e">
        <f>INDEX(resultados!$A$2:$ZZ$148, 135, MATCH($B$2, resultados!$A$1:$ZZ$1, 0))</f>
        <v>#N/A</v>
      </c>
      <c r="C141" t="e">
        <f>INDEX(resultados!$A$2:$ZZ$148, 135, MATCH($B$3, resultados!$A$1:$ZZ$1, 0))</f>
        <v>#N/A</v>
      </c>
    </row>
    <row r="142" spans="1:3" x14ac:dyDescent="0.25">
      <c r="A142" t="e">
        <f>INDEX(resultados!$A$2:$ZZ$148, 136, MATCH($B$1, resultados!$A$1:$ZZ$1, 0))</f>
        <v>#N/A</v>
      </c>
      <c r="B142" t="e">
        <f>INDEX(resultados!$A$2:$ZZ$148, 136, MATCH($B$2, resultados!$A$1:$ZZ$1, 0))</f>
        <v>#N/A</v>
      </c>
      <c r="C142" t="e">
        <f>INDEX(resultados!$A$2:$ZZ$148, 136, MATCH($B$3, resultados!$A$1:$ZZ$1, 0))</f>
        <v>#N/A</v>
      </c>
    </row>
    <row r="143" spans="1:3" x14ac:dyDescent="0.25">
      <c r="A143" t="e">
        <f>INDEX(resultados!$A$2:$ZZ$148, 137, MATCH($B$1, resultados!$A$1:$ZZ$1, 0))</f>
        <v>#N/A</v>
      </c>
      <c r="B143" t="e">
        <f>INDEX(resultados!$A$2:$ZZ$148, 137, MATCH($B$2, resultados!$A$1:$ZZ$1, 0))</f>
        <v>#N/A</v>
      </c>
      <c r="C143" t="e">
        <f>INDEX(resultados!$A$2:$ZZ$148, 137, MATCH($B$3, resultados!$A$1:$ZZ$1, 0))</f>
        <v>#N/A</v>
      </c>
    </row>
    <row r="144" spans="1:3" x14ac:dyDescent="0.25">
      <c r="A144" t="e">
        <f>INDEX(resultados!$A$2:$ZZ$148, 138, MATCH($B$1, resultados!$A$1:$ZZ$1, 0))</f>
        <v>#N/A</v>
      </c>
      <c r="B144" t="e">
        <f>INDEX(resultados!$A$2:$ZZ$148, 138, MATCH($B$2, resultados!$A$1:$ZZ$1, 0))</f>
        <v>#N/A</v>
      </c>
      <c r="C144" t="e">
        <f>INDEX(resultados!$A$2:$ZZ$148, 138, MATCH($B$3, resultados!$A$1:$ZZ$1, 0))</f>
        <v>#N/A</v>
      </c>
    </row>
    <row r="145" spans="1:3" x14ac:dyDescent="0.25">
      <c r="A145" t="e">
        <f>INDEX(resultados!$A$2:$ZZ$148, 139, MATCH($B$1, resultados!$A$1:$ZZ$1, 0))</f>
        <v>#N/A</v>
      </c>
      <c r="B145" t="e">
        <f>INDEX(resultados!$A$2:$ZZ$148, 139, MATCH($B$2, resultados!$A$1:$ZZ$1, 0))</f>
        <v>#N/A</v>
      </c>
      <c r="C145" t="e">
        <f>INDEX(resultados!$A$2:$ZZ$148, 139, MATCH($B$3, resultados!$A$1:$ZZ$1, 0))</f>
        <v>#N/A</v>
      </c>
    </row>
    <row r="146" spans="1:3" x14ac:dyDescent="0.25">
      <c r="A146" t="e">
        <f>INDEX(resultados!$A$2:$ZZ$148, 140, MATCH($B$1, resultados!$A$1:$ZZ$1, 0))</f>
        <v>#N/A</v>
      </c>
      <c r="B146" t="e">
        <f>INDEX(resultados!$A$2:$ZZ$148, 140, MATCH($B$2, resultados!$A$1:$ZZ$1, 0))</f>
        <v>#N/A</v>
      </c>
      <c r="C146" t="e">
        <f>INDEX(resultados!$A$2:$ZZ$148, 140, MATCH($B$3, resultados!$A$1:$ZZ$1, 0))</f>
        <v>#N/A</v>
      </c>
    </row>
    <row r="147" spans="1:3" x14ac:dyDescent="0.25">
      <c r="A147" t="e">
        <f>INDEX(resultados!$A$2:$ZZ$148, 141, MATCH($B$1, resultados!$A$1:$ZZ$1, 0))</f>
        <v>#N/A</v>
      </c>
      <c r="B147" t="e">
        <f>INDEX(resultados!$A$2:$ZZ$148, 141, MATCH($B$2, resultados!$A$1:$ZZ$1, 0))</f>
        <v>#N/A</v>
      </c>
      <c r="C147" t="e">
        <f>INDEX(resultados!$A$2:$ZZ$148, 141, MATCH($B$3, resultados!$A$1:$ZZ$1, 0))</f>
        <v>#N/A</v>
      </c>
    </row>
    <row r="148" spans="1:3" x14ac:dyDescent="0.25">
      <c r="A148" t="e">
        <f>INDEX(resultados!$A$2:$ZZ$148, 142, MATCH($B$1, resultados!$A$1:$ZZ$1, 0))</f>
        <v>#N/A</v>
      </c>
      <c r="B148" t="e">
        <f>INDEX(resultados!$A$2:$ZZ$148, 142, MATCH($B$2, resultados!$A$1:$ZZ$1, 0))</f>
        <v>#N/A</v>
      </c>
      <c r="C148" t="e">
        <f>INDEX(resultados!$A$2:$ZZ$148, 142, MATCH($B$3, resultados!$A$1:$ZZ$1, 0))</f>
        <v>#N/A</v>
      </c>
    </row>
    <row r="149" spans="1:3" x14ac:dyDescent="0.25">
      <c r="A149" t="e">
        <f>INDEX(resultados!$A$2:$ZZ$148, 143, MATCH($B$1, resultados!$A$1:$ZZ$1, 0))</f>
        <v>#N/A</v>
      </c>
      <c r="B149" t="e">
        <f>INDEX(resultados!$A$2:$ZZ$148, 143, MATCH($B$2, resultados!$A$1:$ZZ$1, 0))</f>
        <v>#N/A</v>
      </c>
      <c r="C149" t="e">
        <f>INDEX(resultados!$A$2:$ZZ$148, 143, MATCH($B$3, resultados!$A$1:$ZZ$1, 0))</f>
        <v>#N/A</v>
      </c>
    </row>
    <row r="150" spans="1:3" x14ac:dyDescent="0.25">
      <c r="A150" t="e">
        <f>INDEX(resultados!$A$2:$ZZ$148, 144, MATCH($B$1, resultados!$A$1:$ZZ$1, 0))</f>
        <v>#N/A</v>
      </c>
      <c r="B150" t="e">
        <f>INDEX(resultados!$A$2:$ZZ$148, 144, MATCH($B$2, resultados!$A$1:$ZZ$1, 0))</f>
        <v>#N/A</v>
      </c>
      <c r="C150" t="e">
        <f>INDEX(resultados!$A$2:$ZZ$148, 144, MATCH($B$3, resultados!$A$1:$ZZ$1, 0))</f>
        <v>#N/A</v>
      </c>
    </row>
    <row r="151" spans="1:3" x14ac:dyDescent="0.25">
      <c r="A151" t="e">
        <f>INDEX(resultados!$A$2:$ZZ$148, 145, MATCH($B$1, resultados!$A$1:$ZZ$1, 0))</f>
        <v>#N/A</v>
      </c>
      <c r="B151" t="e">
        <f>INDEX(resultados!$A$2:$ZZ$148, 145, MATCH($B$2, resultados!$A$1:$ZZ$1, 0))</f>
        <v>#N/A</v>
      </c>
      <c r="C151" t="e">
        <f>INDEX(resultados!$A$2:$ZZ$148, 145, MATCH($B$3, resultados!$A$1:$ZZ$1, 0))</f>
        <v>#N/A</v>
      </c>
    </row>
    <row r="152" spans="1:3" x14ac:dyDescent="0.25">
      <c r="A152" t="e">
        <f>INDEX(resultados!$A$2:$ZZ$148, 146, MATCH($B$1, resultados!$A$1:$ZZ$1, 0))</f>
        <v>#N/A</v>
      </c>
      <c r="B152" t="e">
        <f>INDEX(resultados!$A$2:$ZZ$148, 146, MATCH($B$2, resultados!$A$1:$ZZ$1, 0))</f>
        <v>#N/A</v>
      </c>
      <c r="C152" t="e">
        <f>INDEX(resultados!$A$2:$ZZ$148, 146, MATCH($B$3, resultados!$A$1:$ZZ$1, 0))</f>
        <v>#N/A</v>
      </c>
    </row>
    <row r="153" spans="1:3" x14ac:dyDescent="0.25">
      <c r="A153" t="e">
        <f>INDEX(resultados!$A$2:$ZZ$148, 147, MATCH($B$1, resultados!$A$1:$ZZ$1, 0))</f>
        <v>#N/A</v>
      </c>
      <c r="B153" t="e">
        <f>INDEX(resultados!$A$2:$ZZ$148, 147, MATCH($B$2, resultados!$A$1:$ZZ$1, 0))</f>
        <v>#N/A</v>
      </c>
      <c r="C153" t="e">
        <f>INDEX(resultados!$A$2:$ZZ$148, 147,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4.1837999999999997</v>
      </c>
      <c r="E2">
        <v>23.9</v>
      </c>
      <c r="F2">
        <v>19.75</v>
      </c>
      <c r="G2">
        <v>10.130000000000001</v>
      </c>
      <c r="H2">
        <v>0.2</v>
      </c>
      <c r="I2">
        <v>117</v>
      </c>
      <c r="J2">
        <v>89.87</v>
      </c>
      <c r="K2">
        <v>37.549999999999997</v>
      </c>
      <c r="L2">
        <v>1</v>
      </c>
      <c r="M2">
        <v>115</v>
      </c>
      <c r="N2">
        <v>11.32</v>
      </c>
      <c r="O2">
        <v>11317.98</v>
      </c>
      <c r="P2">
        <v>159.80000000000001</v>
      </c>
      <c r="Q2">
        <v>793.52</v>
      </c>
      <c r="R2">
        <v>252.76</v>
      </c>
      <c r="S2">
        <v>86.27</v>
      </c>
      <c r="T2">
        <v>72201.95</v>
      </c>
      <c r="U2">
        <v>0.34</v>
      </c>
      <c r="V2">
        <v>0.62</v>
      </c>
      <c r="W2">
        <v>0.41</v>
      </c>
      <c r="X2">
        <v>4.33</v>
      </c>
      <c r="Y2">
        <v>2</v>
      </c>
      <c r="Z2">
        <v>10</v>
      </c>
      <c r="AA2">
        <v>117.4119966381013</v>
      </c>
      <c r="AB2">
        <v>160.648273651897</v>
      </c>
      <c r="AC2">
        <v>145.31622788587231</v>
      </c>
      <c r="AD2">
        <v>117411.99663810129</v>
      </c>
      <c r="AE2">
        <v>160648.27365189701</v>
      </c>
      <c r="AF2">
        <v>4.4372426876604672E-6</v>
      </c>
      <c r="AG2">
        <v>4</v>
      </c>
      <c r="AH2">
        <v>145316.2278858723</v>
      </c>
    </row>
    <row r="3" spans="1:34" x14ac:dyDescent="0.25">
      <c r="A3">
        <v>1</v>
      </c>
      <c r="B3">
        <v>40</v>
      </c>
      <c r="C3" t="s">
        <v>34</v>
      </c>
      <c r="D3">
        <v>4.9958999999999998</v>
      </c>
      <c r="E3">
        <v>20.02</v>
      </c>
      <c r="F3">
        <v>17.170000000000002</v>
      </c>
      <c r="G3">
        <v>21.46</v>
      </c>
      <c r="H3">
        <v>0.39</v>
      </c>
      <c r="I3">
        <v>48</v>
      </c>
      <c r="J3">
        <v>91.1</v>
      </c>
      <c r="K3">
        <v>37.549999999999997</v>
      </c>
      <c r="L3">
        <v>2</v>
      </c>
      <c r="M3">
        <v>46</v>
      </c>
      <c r="N3">
        <v>11.54</v>
      </c>
      <c r="O3">
        <v>11468.97</v>
      </c>
      <c r="P3">
        <v>130.84</v>
      </c>
      <c r="Q3">
        <v>793.36</v>
      </c>
      <c r="R3">
        <v>166.66</v>
      </c>
      <c r="S3">
        <v>86.27</v>
      </c>
      <c r="T3">
        <v>29495.61</v>
      </c>
      <c r="U3">
        <v>0.52</v>
      </c>
      <c r="V3">
        <v>0.71</v>
      </c>
      <c r="W3">
        <v>0.3</v>
      </c>
      <c r="X3">
        <v>1.76</v>
      </c>
      <c r="Y3">
        <v>2</v>
      </c>
      <c r="Z3">
        <v>10</v>
      </c>
      <c r="AA3">
        <v>95.350214367668798</v>
      </c>
      <c r="AB3">
        <v>130.46236985236439</v>
      </c>
      <c r="AC3">
        <v>118.01122437877549</v>
      </c>
      <c r="AD3">
        <v>95350.214367668799</v>
      </c>
      <c r="AE3">
        <v>130462.3698523644</v>
      </c>
      <c r="AF3">
        <v>5.2985373926294101E-6</v>
      </c>
      <c r="AG3">
        <v>4</v>
      </c>
      <c r="AH3">
        <v>118011.2243787755</v>
      </c>
    </row>
    <row r="4" spans="1:34" x14ac:dyDescent="0.25">
      <c r="A4">
        <v>2</v>
      </c>
      <c r="B4">
        <v>40</v>
      </c>
      <c r="C4" t="s">
        <v>34</v>
      </c>
      <c r="D4">
        <v>5.2759999999999998</v>
      </c>
      <c r="E4">
        <v>18.95</v>
      </c>
      <c r="F4">
        <v>16.47</v>
      </c>
      <c r="G4">
        <v>34.07</v>
      </c>
      <c r="H4">
        <v>0.56999999999999995</v>
      </c>
      <c r="I4">
        <v>29</v>
      </c>
      <c r="J4">
        <v>92.32</v>
      </c>
      <c r="K4">
        <v>37.549999999999997</v>
      </c>
      <c r="L4">
        <v>3</v>
      </c>
      <c r="M4">
        <v>27</v>
      </c>
      <c r="N4">
        <v>11.77</v>
      </c>
      <c r="O4">
        <v>11620.34</v>
      </c>
      <c r="P4">
        <v>116.38</v>
      </c>
      <c r="Q4">
        <v>793.26</v>
      </c>
      <c r="R4">
        <v>143.22</v>
      </c>
      <c r="S4">
        <v>86.27</v>
      </c>
      <c r="T4">
        <v>17869.560000000001</v>
      </c>
      <c r="U4">
        <v>0.6</v>
      </c>
      <c r="V4">
        <v>0.74</v>
      </c>
      <c r="W4">
        <v>0.27</v>
      </c>
      <c r="X4">
        <v>1.06</v>
      </c>
      <c r="Y4">
        <v>2</v>
      </c>
      <c r="Z4">
        <v>10</v>
      </c>
      <c r="AA4">
        <v>88.323696148913385</v>
      </c>
      <c r="AB4">
        <v>120.84837763736211</v>
      </c>
      <c r="AC4">
        <v>109.3147780874471</v>
      </c>
      <c r="AD4">
        <v>88323.696148913383</v>
      </c>
      <c r="AE4">
        <v>120848.37763736209</v>
      </c>
      <c r="AF4">
        <v>5.5956050528458873E-6</v>
      </c>
      <c r="AG4">
        <v>4</v>
      </c>
      <c r="AH4">
        <v>109314.77808744711</v>
      </c>
    </row>
    <row r="5" spans="1:34" x14ac:dyDescent="0.25">
      <c r="A5">
        <v>3</v>
      </c>
      <c r="B5">
        <v>40</v>
      </c>
      <c r="C5" t="s">
        <v>34</v>
      </c>
      <c r="D5">
        <v>5.4115000000000002</v>
      </c>
      <c r="E5">
        <v>18.48</v>
      </c>
      <c r="F5">
        <v>16.14</v>
      </c>
      <c r="G5">
        <v>46.12</v>
      </c>
      <c r="H5">
        <v>0.75</v>
      </c>
      <c r="I5">
        <v>21</v>
      </c>
      <c r="J5">
        <v>93.55</v>
      </c>
      <c r="K5">
        <v>37.549999999999997</v>
      </c>
      <c r="L5">
        <v>4</v>
      </c>
      <c r="M5">
        <v>6</v>
      </c>
      <c r="N5">
        <v>12</v>
      </c>
      <c r="O5">
        <v>11772.07</v>
      </c>
      <c r="P5">
        <v>105.77</v>
      </c>
      <c r="Q5">
        <v>793.35</v>
      </c>
      <c r="R5">
        <v>131.77000000000001</v>
      </c>
      <c r="S5">
        <v>86.27</v>
      </c>
      <c r="T5">
        <v>12183.66</v>
      </c>
      <c r="U5">
        <v>0.65</v>
      </c>
      <c r="V5">
        <v>0.75</v>
      </c>
      <c r="W5">
        <v>0.27</v>
      </c>
      <c r="X5">
        <v>0.73</v>
      </c>
      <c r="Y5">
        <v>2</v>
      </c>
      <c r="Z5">
        <v>10</v>
      </c>
      <c r="AA5">
        <v>84.283933511909567</v>
      </c>
      <c r="AB5">
        <v>115.32099617566701</v>
      </c>
      <c r="AC5">
        <v>104.31492215472581</v>
      </c>
      <c r="AD5">
        <v>84283.933511909563</v>
      </c>
      <c r="AE5">
        <v>115320.99617566699</v>
      </c>
      <c r="AF5">
        <v>5.7393132569134802E-6</v>
      </c>
      <c r="AG5">
        <v>4</v>
      </c>
      <c r="AH5">
        <v>104314.92215472581</v>
      </c>
    </row>
    <row r="6" spans="1:34" x14ac:dyDescent="0.25">
      <c r="A6">
        <v>4</v>
      </c>
      <c r="B6">
        <v>40</v>
      </c>
      <c r="C6" t="s">
        <v>34</v>
      </c>
      <c r="D6">
        <v>5.4093</v>
      </c>
      <c r="E6">
        <v>18.489999999999998</v>
      </c>
      <c r="F6">
        <v>16.149999999999999</v>
      </c>
      <c r="G6">
        <v>46.14</v>
      </c>
      <c r="H6">
        <v>0.93</v>
      </c>
      <c r="I6">
        <v>21</v>
      </c>
      <c r="J6">
        <v>94.79</v>
      </c>
      <c r="K6">
        <v>37.549999999999997</v>
      </c>
      <c r="L6">
        <v>5</v>
      </c>
      <c r="M6">
        <v>0</v>
      </c>
      <c r="N6">
        <v>12.23</v>
      </c>
      <c r="O6">
        <v>11924.18</v>
      </c>
      <c r="P6">
        <v>107.15</v>
      </c>
      <c r="Q6">
        <v>793.34</v>
      </c>
      <c r="R6">
        <v>131.96</v>
      </c>
      <c r="S6">
        <v>86.27</v>
      </c>
      <c r="T6">
        <v>12278.25</v>
      </c>
      <c r="U6">
        <v>0.65</v>
      </c>
      <c r="V6">
        <v>0.75</v>
      </c>
      <c r="W6">
        <v>0.28000000000000003</v>
      </c>
      <c r="X6">
        <v>0.74</v>
      </c>
      <c r="Y6">
        <v>2</v>
      </c>
      <c r="Z6">
        <v>10</v>
      </c>
      <c r="AA6">
        <v>84.655493246439534</v>
      </c>
      <c r="AB6">
        <v>115.8293805965092</v>
      </c>
      <c r="AC6">
        <v>104.77478707996509</v>
      </c>
      <c r="AD6">
        <v>84655.493246439539</v>
      </c>
      <c r="AE6">
        <v>115829.3805965092</v>
      </c>
      <c r="AF6">
        <v>5.7369799871795411E-6</v>
      </c>
      <c r="AG6">
        <v>4</v>
      </c>
      <c r="AH6">
        <v>104774.7870799651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4.532</v>
      </c>
      <c r="E2">
        <v>22.07</v>
      </c>
      <c r="F2">
        <v>18.77</v>
      </c>
      <c r="G2">
        <v>12.11</v>
      </c>
      <c r="H2">
        <v>0.24</v>
      </c>
      <c r="I2">
        <v>93</v>
      </c>
      <c r="J2">
        <v>71.52</v>
      </c>
      <c r="K2">
        <v>32.270000000000003</v>
      </c>
      <c r="L2">
        <v>1</v>
      </c>
      <c r="M2">
        <v>91</v>
      </c>
      <c r="N2">
        <v>8.25</v>
      </c>
      <c r="O2">
        <v>9054.6</v>
      </c>
      <c r="P2">
        <v>127.01</v>
      </c>
      <c r="Q2">
        <v>793.64</v>
      </c>
      <c r="R2">
        <v>219.84</v>
      </c>
      <c r="S2">
        <v>86.27</v>
      </c>
      <c r="T2">
        <v>55861.01</v>
      </c>
      <c r="U2">
        <v>0.39</v>
      </c>
      <c r="V2">
        <v>0.65</v>
      </c>
      <c r="W2">
        <v>0.37</v>
      </c>
      <c r="X2">
        <v>3.36</v>
      </c>
      <c r="Y2">
        <v>2</v>
      </c>
      <c r="Z2">
        <v>10</v>
      </c>
      <c r="AA2">
        <v>97.44852408860379</v>
      </c>
      <c r="AB2">
        <v>133.33336978343769</v>
      </c>
      <c r="AC2">
        <v>120.60822010590179</v>
      </c>
      <c r="AD2">
        <v>97448.524088603794</v>
      </c>
      <c r="AE2">
        <v>133333.36978343781</v>
      </c>
      <c r="AF2">
        <v>4.9721398345132076E-6</v>
      </c>
      <c r="AG2">
        <v>4</v>
      </c>
      <c r="AH2">
        <v>120608.2201059018</v>
      </c>
    </row>
    <row r="3" spans="1:34" x14ac:dyDescent="0.25">
      <c r="A3">
        <v>1</v>
      </c>
      <c r="B3">
        <v>30</v>
      </c>
      <c r="C3" t="s">
        <v>34</v>
      </c>
      <c r="D3">
        <v>5.24</v>
      </c>
      <c r="E3">
        <v>19.079999999999998</v>
      </c>
      <c r="F3">
        <v>16.649999999999999</v>
      </c>
      <c r="G3">
        <v>26.29</v>
      </c>
      <c r="H3">
        <v>0.48</v>
      </c>
      <c r="I3">
        <v>38</v>
      </c>
      <c r="J3">
        <v>72.7</v>
      </c>
      <c r="K3">
        <v>32.270000000000003</v>
      </c>
      <c r="L3">
        <v>2</v>
      </c>
      <c r="M3">
        <v>36</v>
      </c>
      <c r="N3">
        <v>8.43</v>
      </c>
      <c r="O3">
        <v>9200.25</v>
      </c>
      <c r="P3">
        <v>101.74</v>
      </c>
      <c r="Q3">
        <v>793.3</v>
      </c>
      <c r="R3">
        <v>149.02000000000001</v>
      </c>
      <c r="S3">
        <v>86.27</v>
      </c>
      <c r="T3">
        <v>20725.810000000001</v>
      </c>
      <c r="U3">
        <v>0.57999999999999996</v>
      </c>
      <c r="V3">
        <v>0.73</v>
      </c>
      <c r="W3">
        <v>0.28000000000000003</v>
      </c>
      <c r="X3">
        <v>1.24</v>
      </c>
      <c r="Y3">
        <v>2</v>
      </c>
      <c r="Z3">
        <v>10</v>
      </c>
      <c r="AA3">
        <v>81.904899936503043</v>
      </c>
      <c r="AB3">
        <v>112.0658974822435</v>
      </c>
      <c r="AC3">
        <v>101.3704855120419</v>
      </c>
      <c r="AD3">
        <v>81904.899936503047</v>
      </c>
      <c r="AE3">
        <v>112065.8974822435</v>
      </c>
      <c r="AF3">
        <v>5.7488995438767027E-6</v>
      </c>
      <c r="AG3">
        <v>4</v>
      </c>
      <c r="AH3">
        <v>101370.48551204189</v>
      </c>
    </row>
    <row r="4" spans="1:34" x14ac:dyDescent="0.25">
      <c r="A4">
        <v>2</v>
      </c>
      <c r="B4">
        <v>30</v>
      </c>
      <c r="C4" t="s">
        <v>34</v>
      </c>
      <c r="D4">
        <v>5.3419999999999996</v>
      </c>
      <c r="E4">
        <v>18.72</v>
      </c>
      <c r="F4">
        <v>16.440000000000001</v>
      </c>
      <c r="G4">
        <v>35.229999999999997</v>
      </c>
      <c r="H4">
        <v>0.71</v>
      </c>
      <c r="I4">
        <v>28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94.45</v>
      </c>
      <c r="Q4">
        <v>793.48</v>
      </c>
      <c r="R4">
        <v>141.19</v>
      </c>
      <c r="S4">
        <v>86.27</v>
      </c>
      <c r="T4">
        <v>16861</v>
      </c>
      <c r="U4">
        <v>0.61</v>
      </c>
      <c r="V4">
        <v>0.74</v>
      </c>
      <c r="W4">
        <v>0.3</v>
      </c>
      <c r="X4">
        <v>1.03</v>
      </c>
      <c r="Y4">
        <v>2</v>
      </c>
      <c r="Z4">
        <v>10</v>
      </c>
      <c r="AA4">
        <v>79.146663443513532</v>
      </c>
      <c r="AB4">
        <v>108.2919566277311</v>
      </c>
      <c r="AC4">
        <v>97.956724275923762</v>
      </c>
      <c r="AD4">
        <v>79146.663443513535</v>
      </c>
      <c r="AE4">
        <v>108291.9566277311</v>
      </c>
      <c r="AF4">
        <v>5.8608056037002557E-6</v>
      </c>
      <c r="AG4">
        <v>4</v>
      </c>
      <c r="AH4">
        <v>97956.724275923756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5.0552999999999999</v>
      </c>
      <c r="E2">
        <v>19.78</v>
      </c>
      <c r="F2">
        <v>17.47</v>
      </c>
      <c r="G2">
        <v>19.059999999999999</v>
      </c>
      <c r="H2">
        <v>0.43</v>
      </c>
      <c r="I2">
        <v>55</v>
      </c>
      <c r="J2">
        <v>39.78</v>
      </c>
      <c r="K2">
        <v>19.54</v>
      </c>
      <c r="L2">
        <v>1</v>
      </c>
      <c r="M2">
        <v>7</v>
      </c>
      <c r="N2">
        <v>4.24</v>
      </c>
      <c r="O2">
        <v>5140</v>
      </c>
      <c r="P2">
        <v>67.81</v>
      </c>
      <c r="Q2">
        <v>793.63</v>
      </c>
      <c r="R2">
        <v>174.54</v>
      </c>
      <c r="S2">
        <v>86.27</v>
      </c>
      <c r="T2">
        <v>33398.879999999997</v>
      </c>
      <c r="U2">
        <v>0.49</v>
      </c>
      <c r="V2">
        <v>0.7</v>
      </c>
      <c r="W2">
        <v>0.37</v>
      </c>
      <c r="X2">
        <v>2.06</v>
      </c>
      <c r="Y2">
        <v>2</v>
      </c>
      <c r="Z2">
        <v>10</v>
      </c>
      <c r="AA2">
        <v>68.483353966670663</v>
      </c>
      <c r="AB2">
        <v>93.701946169509313</v>
      </c>
      <c r="AC2">
        <v>84.759163938621725</v>
      </c>
      <c r="AD2">
        <v>68483.353966670664</v>
      </c>
      <c r="AE2">
        <v>93701.94616950932</v>
      </c>
      <c r="AF2">
        <v>5.952830814592581E-6</v>
      </c>
      <c r="AG2">
        <v>4</v>
      </c>
      <c r="AH2">
        <v>84759.163938621728</v>
      </c>
    </row>
    <row r="3" spans="1:34" x14ac:dyDescent="0.25">
      <c r="A3">
        <v>1</v>
      </c>
      <c r="B3">
        <v>15</v>
      </c>
      <c r="C3" t="s">
        <v>34</v>
      </c>
      <c r="D3">
        <v>5.0651000000000002</v>
      </c>
      <c r="E3">
        <v>19.739999999999998</v>
      </c>
      <c r="F3">
        <v>17.440000000000001</v>
      </c>
      <c r="G3">
        <v>19.38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0</v>
      </c>
      <c r="N3">
        <v>4.3499999999999996</v>
      </c>
      <c r="O3">
        <v>5277.26</v>
      </c>
      <c r="P3">
        <v>69.16</v>
      </c>
      <c r="Q3">
        <v>793.57</v>
      </c>
      <c r="R3">
        <v>173.48</v>
      </c>
      <c r="S3">
        <v>86.27</v>
      </c>
      <c r="T3">
        <v>32876.239999999998</v>
      </c>
      <c r="U3">
        <v>0.5</v>
      </c>
      <c r="V3">
        <v>0.7</v>
      </c>
      <c r="W3">
        <v>0.38</v>
      </c>
      <c r="X3">
        <v>2.0299999999999998</v>
      </c>
      <c r="Y3">
        <v>2</v>
      </c>
      <c r="Z3">
        <v>10</v>
      </c>
      <c r="AA3">
        <v>68.772775974846354</v>
      </c>
      <c r="AB3">
        <v>94.097946129492954</v>
      </c>
      <c r="AC3">
        <v>85.117370218214077</v>
      </c>
      <c r="AD3">
        <v>68772.775974846358</v>
      </c>
      <c r="AE3">
        <v>94097.94612949295</v>
      </c>
      <c r="AF3">
        <v>5.9643707315080976E-6</v>
      </c>
      <c r="AG3">
        <v>4</v>
      </c>
      <c r="AH3">
        <v>85117.370218214084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3.3216999999999999</v>
      </c>
      <c r="E2">
        <v>30.11</v>
      </c>
      <c r="F2">
        <v>22.53</v>
      </c>
      <c r="G2">
        <v>7.31</v>
      </c>
      <c r="H2">
        <v>0.12</v>
      </c>
      <c r="I2">
        <v>185</v>
      </c>
      <c r="J2">
        <v>141.81</v>
      </c>
      <c r="K2">
        <v>47.83</v>
      </c>
      <c r="L2">
        <v>1</v>
      </c>
      <c r="M2">
        <v>183</v>
      </c>
      <c r="N2">
        <v>22.98</v>
      </c>
      <c r="O2">
        <v>17723.39</v>
      </c>
      <c r="P2">
        <v>252.63</v>
      </c>
      <c r="Q2">
        <v>793.79</v>
      </c>
      <c r="R2">
        <v>346.11</v>
      </c>
      <c r="S2">
        <v>86.27</v>
      </c>
      <c r="T2">
        <v>118532.53</v>
      </c>
      <c r="U2">
        <v>0.25</v>
      </c>
      <c r="V2">
        <v>0.54</v>
      </c>
      <c r="W2">
        <v>0.52</v>
      </c>
      <c r="X2">
        <v>7.11</v>
      </c>
      <c r="Y2">
        <v>2</v>
      </c>
      <c r="Z2">
        <v>10</v>
      </c>
      <c r="AA2">
        <v>200.90581726392489</v>
      </c>
      <c r="AB2">
        <v>274.88820251948988</v>
      </c>
      <c r="AC2">
        <v>248.65325827912579</v>
      </c>
      <c r="AD2">
        <v>200905.8172639249</v>
      </c>
      <c r="AE2">
        <v>274888.20251948992</v>
      </c>
      <c r="AF2">
        <v>3.27109822945111E-6</v>
      </c>
      <c r="AG2">
        <v>5</v>
      </c>
      <c r="AH2">
        <v>248653.25827912579</v>
      </c>
    </row>
    <row r="3" spans="1:34" x14ac:dyDescent="0.25">
      <c r="A3">
        <v>1</v>
      </c>
      <c r="B3">
        <v>70</v>
      </c>
      <c r="C3" t="s">
        <v>34</v>
      </c>
      <c r="D3">
        <v>4.5387000000000004</v>
      </c>
      <c r="E3">
        <v>22.03</v>
      </c>
      <c r="F3">
        <v>17.75</v>
      </c>
      <c r="G3">
        <v>15</v>
      </c>
      <c r="H3">
        <v>0.25</v>
      </c>
      <c r="I3">
        <v>71</v>
      </c>
      <c r="J3">
        <v>143.16999999999999</v>
      </c>
      <c r="K3">
        <v>47.83</v>
      </c>
      <c r="L3">
        <v>2</v>
      </c>
      <c r="M3">
        <v>69</v>
      </c>
      <c r="N3">
        <v>23.34</v>
      </c>
      <c r="O3">
        <v>17891.86</v>
      </c>
      <c r="P3">
        <v>193.82</v>
      </c>
      <c r="Q3">
        <v>793.39</v>
      </c>
      <c r="R3">
        <v>186.24</v>
      </c>
      <c r="S3">
        <v>86.27</v>
      </c>
      <c r="T3">
        <v>39168.01</v>
      </c>
      <c r="U3">
        <v>0.46</v>
      </c>
      <c r="V3">
        <v>0.69</v>
      </c>
      <c r="W3">
        <v>0.31</v>
      </c>
      <c r="X3">
        <v>2.34</v>
      </c>
      <c r="Y3">
        <v>2</v>
      </c>
      <c r="Z3">
        <v>10</v>
      </c>
      <c r="AA3">
        <v>127.8641959849719</v>
      </c>
      <c r="AB3">
        <v>174.94943391676921</v>
      </c>
      <c r="AC3">
        <v>158.25250548687421</v>
      </c>
      <c r="AD3">
        <v>127864.1959849719</v>
      </c>
      <c r="AE3">
        <v>174949.43391676919</v>
      </c>
      <c r="AF3">
        <v>4.4695588204864253E-6</v>
      </c>
      <c r="AG3">
        <v>4</v>
      </c>
      <c r="AH3">
        <v>158252.5054868742</v>
      </c>
    </row>
    <row r="4" spans="1:34" x14ac:dyDescent="0.25">
      <c r="A4">
        <v>2</v>
      </c>
      <c r="B4">
        <v>70</v>
      </c>
      <c r="C4" t="s">
        <v>34</v>
      </c>
      <c r="D4">
        <v>4.8581000000000003</v>
      </c>
      <c r="E4">
        <v>20.58</v>
      </c>
      <c r="F4">
        <v>17.059999999999999</v>
      </c>
      <c r="G4">
        <v>22.74</v>
      </c>
      <c r="H4">
        <v>0.37</v>
      </c>
      <c r="I4">
        <v>45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18060.849999999999</v>
      </c>
      <c r="P4">
        <v>181.7</v>
      </c>
      <c r="Q4">
        <v>793.5</v>
      </c>
      <c r="R4">
        <v>162.87</v>
      </c>
      <c r="S4">
        <v>86.27</v>
      </c>
      <c r="T4">
        <v>27616.33</v>
      </c>
      <c r="U4">
        <v>0.53</v>
      </c>
      <c r="V4">
        <v>0.71</v>
      </c>
      <c r="W4">
        <v>0.28999999999999998</v>
      </c>
      <c r="X4">
        <v>1.64</v>
      </c>
      <c r="Y4">
        <v>2</v>
      </c>
      <c r="Z4">
        <v>10</v>
      </c>
      <c r="AA4">
        <v>118.4181886886274</v>
      </c>
      <c r="AB4">
        <v>162.02499000548639</v>
      </c>
      <c r="AC4">
        <v>146.56155236290911</v>
      </c>
      <c r="AD4">
        <v>118418.1886886274</v>
      </c>
      <c r="AE4">
        <v>162024.99000548641</v>
      </c>
      <c r="AF4">
        <v>4.7840931777392427E-6</v>
      </c>
      <c r="AG4">
        <v>4</v>
      </c>
      <c r="AH4">
        <v>146561.5523629091</v>
      </c>
    </row>
    <row r="5" spans="1:34" x14ac:dyDescent="0.25">
      <c r="A5">
        <v>3</v>
      </c>
      <c r="B5">
        <v>70</v>
      </c>
      <c r="C5" t="s">
        <v>34</v>
      </c>
      <c r="D5">
        <v>5.0614999999999997</v>
      </c>
      <c r="E5">
        <v>19.760000000000002</v>
      </c>
      <c r="F5">
        <v>16.600000000000001</v>
      </c>
      <c r="G5">
        <v>31.13</v>
      </c>
      <c r="H5">
        <v>0.49</v>
      </c>
      <c r="I5">
        <v>32</v>
      </c>
      <c r="J5">
        <v>145.91999999999999</v>
      </c>
      <c r="K5">
        <v>47.83</v>
      </c>
      <c r="L5">
        <v>4</v>
      </c>
      <c r="M5">
        <v>30</v>
      </c>
      <c r="N5">
        <v>24.09</v>
      </c>
      <c r="O5">
        <v>18230.349999999999</v>
      </c>
      <c r="P5">
        <v>172.15</v>
      </c>
      <c r="Q5">
        <v>793.38</v>
      </c>
      <c r="R5">
        <v>148.07</v>
      </c>
      <c r="S5">
        <v>86.27</v>
      </c>
      <c r="T5">
        <v>20279.28</v>
      </c>
      <c r="U5">
        <v>0.57999999999999996</v>
      </c>
      <c r="V5">
        <v>0.73</v>
      </c>
      <c r="W5">
        <v>0.27</v>
      </c>
      <c r="X5">
        <v>1.19</v>
      </c>
      <c r="Y5">
        <v>2</v>
      </c>
      <c r="Z5">
        <v>10</v>
      </c>
      <c r="AA5">
        <v>112.5090044382449</v>
      </c>
      <c r="AB5">
        <v>153.93978341930691</v>
      </c>
      <c r="AC5">
        <v>139.24798654565339</v>
      </c>
      <c r="AD5">
        <v>112509.0044382449</v>
      </c>
      <c r="AE5">
        <v>153939.78341930691</v>
      </c>
      <c r="AF5">
        <v>4.9843946438169601E-6</v>
      </c>
      <c r="AG5">
        <v>4</v>
      </c>
      <c r="AH5">
        <v>139247.9865456534</v>
      </c>
    </row>
    <row r="6" spans="1:34" x14ac:dyDescent="0.25">
      <c r="A6">
        <v>4</v>
      </c>
      <c r="B6">
        <v>70</v>
      </c>
      <c r="C6" t="s">
        <v>34</v>
      </c>
      <c r="D6">
        <v>5.2297000000000002</v>
      </c>
      <c r="E6">
        <v>19.12</v>
      </c>
      <c r="F6">
        <v>16.170000000000002</v>
      </c>
      <c r="G6">
        <v>38.81</v>
      </c>
      <c r="H6">
        <v>0.6</v>
      </c>
      <c r="I6">
        <v>25</v>
      </c>
      <c r="J6">
        <v>147.30000000000001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161.97999999999999</v>
      </c>
      <c r="Q6">
        <v>793.33</v>
      </c>
      <c r="R6">
        <v>133.06</v>
      </c>
      <c r="S6">
        <v>86.27</v>
      </c>
      <c r="T6">
        <v>12808.07</v>
      </c>
      <c r="U6">
        <v>0.65</v>
      </c>
      <c r="V6">
        <v>0.75</v>
      </c>
      <c r="W6">
        <v>0.26</v>
      </c>
      <c r="X6">
        <v>0.76</v>
      </c>
      <c r="Y6">
        <v>2</v>
      </c>
      <c r="Z6">
        <v>10</v>
      </c>
      <c r="AA6">
        <v>107.3253871799967</v>
      </c>
      <c r="AB6">
        <v>146.84732960152161</v>
      </c>
      <c r="AC6">
        <v>132.83242656591369</v>
      </c>
      <c r="AD6">
        <v>107325.3871799967</v>
      </c>
      <c r="AE6">
        <v>146847.3296015216</v>
      </c>
      <c r="AF6">
        <v>5.150032336020855E-6</v>
      </c>
      <c r="AG6">
        <v>4</v>
      </c>
      <c r="AH6">
        <v>132832.42656591369</v>
      </c>
    </row>
    <row r="7" spans="1:34" x14ac:dyDescent="0.25">
      <c r="A7">
        <v>5</v>
      </c>
      <c r="B7">
        <v>70</v>
      </c>
      <c r="C7" t="s">
        <v>34</v>
      </c>
      <c r="D7">
        <v>5.2880000000000003</v>
      </c>
      <c r="E7">
        <v>18.91</v>
      </c>
      <c r="F7">
        <v>16.100000000000001</v>
      </c>
      <c r="G7">
        <v>48.31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18570.939999999999</v>
      </c>
      <c r="P7">
        <v>156.78</v>
      </c>
      <c r="Q7">
        <v>793.26</v>
      </c>
      <c r="R7">
        <v>131.21</v>
      </c>
      <c r="S7">
        <v>86.27</v>
      </c>
      <c r="T7">
        <v>11908.65</v>
      </c>
      <c r="U7">
        <v>0.66</v>
      </c>
      <c r="V7">
        <v>0.76</v>
      </c>
      <c r="W7">
        <v>0.25</v>
      </c>
      <c r="X7">
        <v>0.69</v>
      </c>
      <c r="Y7">
        <v>2</v>
      </c>
      <c r="Z7">
        <v>10</v>
      </c>
      <c r="AA7">
        <v>105.25830289885469</v>
      </c>
      <c r="AB7">
        <v>144.01905369474221</v>
      </c>
      <c r="AC7">
        <v>130.27407734216629</v>
      </c>
      <c r="AD7">
        <v>105258.3028988547</v>
      </c>
      <c r="AE7">
        <v>144019.05369474209</v>
      </c>
      <c r="AF7">
        <v>5.2074442114993758E-6</v>
      </c>
      <c r="AG7">
        <v>4</v>
      </c>
      <c r="AH7">
        <v>130274.0773421663</v>
      </c>
    </row>
    <row r="8" spans="1:34" x14ac:dyDescent="0.25">
      <c r="A8">
        <v>6</v>
      </c>
      <c r="B8">
        <v>70</v>
      </c>
      <c r="C8" t="s">
        <v>34</v>
      </c>
      <c r="D8">
        <v>5.3331999999999997</v>
      </c>
      <c r="E8">
        <v>18.75</v>
      </c>
      <c r="F8">
        <v>16.03</v>
      </c>
      <c r="G8">
        <v>56.58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150.28</v>
      </c>
      <c r="Q8">
        <v>793.23</v>
      </c>
      <c r="R8">
        <v>128.82</v>
      </c>
      <c r="S8">
        <v>86.27</v>
      </c>
      <c r="T8">
        <v>10727.67</v>
      </c>
      <c r="U8">
        <v>0.67</v>
      </c>
      <c r="V8">
        <v>0.76</v>
      </c>
      <c r="W8">
        <v>0.25</v>
      </c>
      <c r="X8">
        <v>0.62</v>
      </c>
      <c r="Y8">
        <v>2</v>
      </c>
      <c r="Z8">
        <v>10</v>
      </c>
      <c r="AA8">
        <v>103.04060627976411</v>
      </c>
      <c r="AB8">
        <v>140.98470334263419</v>
      </c>
      <c r="AC8">
        <v>127.5293211289251</v>
      </c>
      <c r="AD8">
        <v>103040.60627976411</v>
      </c>
      <c r="AE8">
        <v>140984.70334263419</v>
      </c>
      <c r="AF8">
        <v>5.2519556484055347E-6</v>
      </c>
      <c r="AG8">
        <v>4</v>
      </c>
      <c r="AH8">
        <v>127529.3211289251</v>
      </c>
    </row>
    <row r="9" spans="1:34" x14ac:dyDescent="0.25">
      <c r="A9">
        <v>7</v>
      </c>
      <c r="B9">
        <v>70</v>
      </c>
      <c r="C9" t="s">
        <v>34</v>
      </c>
      <c r="D9">
        <v>5.3924000000000003</v>
      </c>
      <c r="E9">
        <v>18.54</v>
      </c>
      <c r="F9">
        <v>15.91</v>
      </c>
      <c r="G9">
        <v>68.19</v>
      </c>
      <c r="H9">
        <v>0.94</v>
      </c>
      <c r="I9">
        <v>14</v>
      </c>
      <c r="J9">
        <v>151.46</v>
      </c>
      <c r="K9">
        <v>47.83</v>
      </c>
      <c r="L9">
        <v>8</v>
      </c>
      <c r="M9">
        <v>11</v>
      </c>
      <c r="N9">
        <v>25.63</v>
      </c>
      <c r="O9">
        <v>18913.66</v>
      </c>
      <c r="P9">
        <v>143.46</v>
      </c>
      <c r="Q9">
        <v>793.23</v>
      </c>
      <c r="R9">
        <v>124.7</v>
      </c>
      <c r="S9">
        <v>86.27</v>
      </c>
      <c r="T9">
        <v>8683.51</v>
      </c>
      <c r="U9">
        <v>0.69</v>
      </c>
      <c r="V9">
        <v>0.77</v>
      </c>
      <c r="W9">
        <v>0.25</v>
      </c>
      <c r="X9">
        <v>0.5</v>
      </c>
      <c r="Y9">
        <v>2</v>
      </c>
      <c r="Z9">
        <v>10</v>
      </c>
      <c r="AA9">
        <v>100.5900881802299</v>
      </c>
      <c r="AB9">
        <v>137.63179636962471</v>
      </c>
      <c r="AC9">
        <v>124.49641089158401</v>
      </c>
      <c r="AD9">
        <v>100590.0881802299</v>
      </c>
      <c r="AE9">
        <v>137631.79636962459</v>
      </c>
      <c r="AF9">
        <v>5.3102538135569664E-6</v>
      </c>
      <c r="AG9">
        <v>4</v>
      </c>
      <c r="AH9">
        <v>124496.410891584</v>
      </c>
    </row>
    <row r="10" spans="1:34" x14ac:dyDescent="0.25">
      <c r="A10">
        <v>8</v>
      </c>
      <c r="B10">
        <v>70</v>
      </c>
      <c r="C10" t="s">
        <v>34</v>
      </c>
      <c r="D10">
        <v>5.4253999999999998</v>
      </c>
      <c r="E10">
        <v>18.43</v>
      </c>
      <c r="F10">
        <v>15.83</v>
      </c>
      <c r="G10">
        <v>73.05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19085.830000000002</v>
      </c>
      <c r="P10">
        <v>138.87</v>
      </c>
      <c r="Q10">
        <v>793.26</v>
      </c>
      <c r="R10">
        <v>121.44</v>
      </c>
      <c r="S10">
        <v>86.27</v>
      </c>
      <c r="T10">
        <v>7057.97</v>
      </c>
      <c r="U10">
        <v>0.71</v>
      </c>
      <c r="V10">
        <v>0.77</v>
      </c>
      <c r="W10">
        <v>0.25</v>
      </c>
      <c r="X10">
        <v>0.42</v>
      </c>
      <c r="Y10">
        <v>2</v>
      </c>
      <c r="Z10">
        <v>10</v>
      </c>
      <c r="AA10">
        <v>87.427695373497414</v>
      </c>
      <c r="AB10">
        <v>119.6224298476742</v>
      </c>
      <c r="AC10">
        <v>108.2058330341781</v>
      </c>
      <c r="AD10">
        <v>87427.695373497409</v>
      </c>
      <c r="AE10">
        <v>119622.4298476742</v>
      </c>
      <c r="AF10">
        <v>5.3427511015636736E-6</v>
      </c>
      <c r="AG10">
        <v>3</v>
      </c>
      <c r="AH10">
        <v>108205.8330341781</v>
      </c>
    </row>
    <row r="11" spans="1:34" x14ac:dyDescent="0.25">
      <c r="A11">
        <v>9</v>
      </c>
      <c r="B11">
        <v>70</v>
      </c>
      <c r="C11" t="s">
        <v>34</v>
      </c>
      <c r="D11">
        <v>5.4275000000000002</v>
      </c>
      <c r="E11">
        <v>18.420000000000002</v>
      </c>
      <c r="F11">
        <v>15.82</v>
      </c>
      <c r="G11">
        <v>73.02</v>
      </c>
      <c r="H11">
        <v>1.1499999999999999</v>
      </c>
      <c r="I11">
        <v>13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139.79</v>
      </c>
      <c r="Q11">
        <v>793.26</v>
      </c>
      <c r="R11">
        <v>121.17</v>
      </c>
      <c r="S11">
        <v>86.27</v>
      </c>
      <c r="T11">
        <v>6923.36</v>
      </c>
      <c r="U11">
        <v>0.71</v>
      </c>
      <c r="V11">
        <v>0.77</v>
      </c>
      <c r="W11">
        <v>0.25</v>
      </c>
      <c r="X11">
        <v>0.41</v>
      </c>
      <c r="Y11">
        <v>2</v>
      </c>
      <c r="Z11">
        <v>10</v>
      </c>
      <c r="AA11">
        <v>87.628217478896289</v>
      </c>
      <c r="AB11">
        <v>119.8967930386918</v>
      </c>
      <c r="AC11">
        <v>108.4540113873162</v>
      </c>
      <c r="AD11">
        <v>87628.217478896288</v>
      </c>
      <c r="AE11">
        <v>119896.7930386918</v>
      </c>
      <c r="AF11">
        <v>5.3448191108004649E-6</v>
      </c>
      <c r="AG11">
        <v>3</v>
      </c>
      <c r="AH11">
        <v>108454.0113873162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1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2.8315000000000001</v>
      </c>
      <c r="E2">
        <v>35.32</v>
      </c>
      <c r="F2">
        <v>24.58</v>
      </c>
      <c r="G2">
        <v>6.3</v>
      </c>
      <c r="H2">
        <v>0.1</v>
      </c>
      <c r="I2">
        <v>234</v>
      </c>
      <c r="J2">
        <v>176.73</v>
      </c>
      <c r="K2">
        <v>52.44</v>
      </c>
      <c r="L2">
        <v>1</v>
      </c>
      <c r="M2">
        <v>232</v>
      </c>
      <c r="N2">
        <v>33.29</v>
      </c>
      <c r="O2">
        <v>22031.19</v>
      </c>
      <c r="P2">
        <v>319.45</v>
      </c>
      <c r="Q2">
        <v>793.78</v>
      </c>
      <c r="R2">
        <v>415.02</v>
      </c>
      <c r="S2">
        <v>86.27</v>
      </c>
      <c r="T2">
        <v>152746.94</v>
      </c>
      <c r="U2">
        <v>0.21</v>
      </c>
      <c r="V2">
        <v>0.5</v>
      </c>
      <c r="W2">
        <v>0.59</v>
      </c>
      <c r="X2">
        <v>9.15</v>
      </c>
      <c r="Y2">
        <v>2</v>
      </c>
      <c r="Z2">
        <v>10</v>
      </c>
      <c r="AA2">
        <v>281.10958854500649</v>
      </c>
      <c r="AB2">
        <v>384.62654072705891</v>
      </c>
      <c r="AC2">
        <v>347.91832350680801</v>
      </c>
      <c r="AD2">
        <v>281109.58854500653</v>
      </c>
      <c r="AE2">
        <v>384626.54072705889</v>
      </c>
      <c r="AF2">
        <v>2.6869580034226611E-6</v>
      </c>
      <c r="AG2">
        <v>6</v>
      </c>
      <c r="AH2">
        <v>347918.32350680802</v>
      </c>
    </row>
    <row r="3" spans="1:34" x14ac:dyDescent="0.25">
      <c r="A3">
        <v>1</v>
      </c>
      <c r="B3">
        <v>90</v>
      </c>
      <c r="C3" t="s">
        <v>34</v>
      </c>
      <c r="D3">
        <v>4.1787999999999998</v>
      </c>
      <c r="E3">
        <v>23.93</v>
      </c>
      <c r="F3">
        <v>18.45</v>
      </c>
      <c r="G3">
        <v>12.87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84</v>
      </c>
      <c r="N3">
        <v>33.770000000000003</v>
      </c>
      <c r="O3">
        <v>22213.89</v>
      </c>
      <c r="P3">
        <v>235.68</v>
      </c>
      <c r="Q3">
        <v>793.46</v>
      </c>
      <c r="R3">
        <v>209.07</v>
      </c>
      <c r="S3">
        <v>86.27</v>
      </c>
      <c r="T3">
        <v>50511.62</v>
      </c>
      <c r="U3">
        <v>0.41</v>
      </c>
      <c r="V3">
        <v>0.66</v>
      </c>
      <c r="W3">
        <v>0.36</v>
      </c>
      <c r="X3">
        <v>3.04</v>
      </c>
      <c r="Y3">
        <v>2</v>
      </c>
      <c r="Z3">
        <v>10</v>
      </c>
      <c r="AA3">
        <v>153.8050741654263</v>
      </c>
      <c r="AB3">
        <v>210.44288787402459</v>
      </c>
      <c r="AC3">
        <v>190.3585140138359</v>
      </c>
      <c r="AD3">
        <v>153805.07416542631</v>
      </c>
      <c r="AE3">
        <v>210442.8878740246</v>
      </c>
      <c r="AF3">
        <v>3.9654812306913706E-6</v>
      </c>
      <c r="AG3">
        <v>4</v>
      </c>
      <c r="AH3">
        <v>190358.5140138359</v>
      </c>
    </row>
    <row r="4" spans="1:34" x14ac:dyDescent="0.25">
      <c r="A4">
        <v>2</v>
      </c>
      <c r="B4">
        <v>90</v>
      </c>
      <c r="C4" t="s">
        <v>34</v>
      </c>
      <c r="D4">
        <v>4.5934999999999997</v>
      </c>
      <c r="E4">
        <v>21.77</v>
      </c>
      <c r="F4">
        <v>17.43</v>
      </c>
      <c r="G4">
        <v>19.37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219.29</v>
      </c>
      <c r="Q4">
        <v>793.35</v>
      </c>
      <c r="R4">
        <v>175.56</v>
      </c>
      <c r="S4">
        <v>86.27</v>
      </c>
      <c r="T4">
        <v>33912.699999999997</v>
      </c>
      <c r="U4">
        <v>0.49</v>
      </c>
      <c r="V4">
        <v>0.7</v>
      </c>
      <c r="W4">
        <v>0.31</v>
      </c>
      <c r="X4">
        <v>2.02</v>
      </c>
      <c r="Y4">
        <v>2</v>
      </c>
      <c r="Z4">
        <v>10</v>
      </c>
      <c r="AA4">
        <v>138.18242975136101</v>
      </c>
      <c r="AB4">
        <v>189.0672965642824</v>
      </c>
      <c r="AC4">
        <v>171.02297913785799</v>
      </c>
      <c r="AD4">
        <v>138182.42975136099</v>
      </c>
      <c r="AE4">
        <v>189067.29656428241</v>
      </c>
      <c r="AF4">
        <v>4.3590116859339547E-6</v>
      </c>
      <c r="AG4">
        <v>4</v>
      </c>
      <c r="AH4">
        <v>171022.979137858</v>
      </c>
    </row>
    <row r="5" spans="1:34" x14ac:dyDescent="0.25">
      <c r="A5">
        <v>3</v>
      </c>
      <c r="B5">
        <v>90</v>
      </c>
      <c r="C5" t="s">
        <v>34</v>
      </c>
      <c r="D5">
        <v>4.8834</v>
      </c>
      <c r="E5">
        <v>20.48</v>
      </c>
      <c r="F5">
        <v>16.71</v>
      </c>
      <c r="G5">
        <v>26.38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206.01</v>
      </c>
      <c r="Q5">
        <v>793.35</v>
      </c>
      <c r="R5">
        <v>150.85</v>
      </c>
      <c r="S5">
        <v>86.27</v>
      </c>
      <c r="T5">
        <v>21639.21</v>
      </c>
      <c r="U5">
        <v>0.56999999999999995</v>
      </c>
      <c r="V5">
        <v>0.73</v>
      </c>
      <c r="W5">
        <v>0.28000000000000003</v>
      </c>
      <c r="X5">
        <v>1.29</v>
      </c>
      <c r="Y5">
        <v>2</v>
      </c>
      <c r="Z5">
        <v>10</v>
      </c>
      <c r="AA5">
        <v>128.3204926037495</v>
      </c>
      <c r="AB5">
        <v>175.57375908096651</v>
      </c>
      <c r="AC5">
        <v>158.8172459336466</v>
      </c>
      <c r="AD5">
        <v>128320.4926037495</v>
      </c>
      <c r="AE5">
        <v>175573.7590809665</v>
      </c>
      <c r="AF5">
        <v>4.634112913266546E-6</v>
      </c>
      <c r="AG5">
        <v>4</v>
      </c>
      <c r="AH5">
        <v>158817.2459336466</v>
      </c>
    </row>
    <row r="6" spans="1:34" x14ac:dyDescent="0.25">
      <c r="A6">
        <v>4</v>
      </c>
      <c r="B6">
        <v>90</v>
      </c>
      <c r="C6" t="s">
        <v>34</v>
      </c>
      <c r="D6">
        <v>4.9996999999999998</v>
      </c>
      <c r="E6">
        <v>20</v>
      </c>
      <c r="F6">
        <v>16.510000000000002</v>
      </c>
      <c r="G6">
        <v>33.03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200.45</v>
      </c>
      <c r="Q6">
        <v>793.33</v>
      </c>
      <c r="R6">
        <v>144.88999999999999</v>
      </c>
      <c r="S6">
        <v>86.27</v>
      </c>
      <c r="T6">
        <v>18699.71</v>
      </c>
      <c r="U6">
        <v>0.6</v>
      </c>
      <c r="V6">
        <v>0.74</v>
      </c>
      <c r="W6">
        <v>0.27</v>
      </c>
      <c r="X6">
        <v>1.1000000000000001</v>
      </c>
      <c r="Y6">
        <v>2</v>
      </c>
      <c r="Z6">
        <v>10</v>
      </c>
      <c r="AA6">
        <v>124.73231341251361</v>
      </c>
      <c r="AB6">
        <v>170.66425401222631</v>
      </c>
      <c r="AC6">
        <v>154.37629713813169</v>
      </c>
      <c r="AD6">
        <v>124732.3134125136</v>
      </c>
      <c r="AE6">
        <v>170664.2540122263</v>
      </c>
      <c r="AF6">
        <v>4.7444760479294646E-6</v>
      </c>
      <c r="AG6">
        <v>4</v>
      </c>
      <c r="AH6">
        <v>154376.29713813169</v>
      </c>
    </row>
    <row r="7" spans="1:34" x14ac:dyDescent="0.25">
      <c r="A7">
        <v>5</v>
      </c>
      <c r="B7">
        <v>90</v>
      </c>
      <c r="C7" t="s">
        <v>34</v>
      </c>
      <c r="D7">
        <v>5.1608999999999998</v>
      </c>
      <c r="E7">
        <v>19.38</v>
      </c>
      <c r="F7">
        <v>16.100000000000001</v>
      </c>
      <c r="G7">
        <v>40.26</v>
      </c>
      <c r="H7">
        <v>0.57999999999999996</v>
      </c>
      <c r="I7">
        <v>24</v>
      </c>
      <c r="J7">
        <v>184.19</v>
      </c>
      <c r="K7">
        <v>52.44</v>
      </c>
      <c r="L7">
        <v>6</v>
      </c>
      <c r="M7">
        <v>22</v>
      </c>
      <c r="N7">
        <v>35.75</v>
      </c>
      <c r="O7">
        <v>22951.43</v>
      </c>
      <c r="P7">
        <v>191.65</v>
      </c>
      <c r="Q7">
        <v>793.22</v>
      </c>
      <c r="R7">
        <v>130.87</v>
      </c>
      <c r="S7">
        <v>86.27</v>
      </c>
      <c r="T7">
        <v>11718.23</v>
      </c>
      <c r="U7">
        <v>0.66</v>
      </c>
      <c r="V7">
        <v>0.76</v>
      </c>
      <c r="W7">
        <v>0.25</v>
      </c>
      <c r="X7">
        <v>0.69</v>
      </c>
      <c r="Y7">
        <v>2</v>
      </c>
      <c r="Z7">
        <v>10</v>
      </c>
      <c r="AA7">
        <v>119.5787825526746</v>
      </c>
      <c r="AB7">
        <v>163.61296573206261</v>
      </c>
      <c r="AC7">
        <v>147.9979739148794</v>
      </c>
      <c r="AD7">
        <v>119578.7825526746</v>
      </c>
      <c r="AE7">
        <v>163612.96573206261</v>
      </c>
      <c r="AF7">
        <v>4.8974471339798736E-6</v>
      </c>
      <c r="AG7">
        <v>4</v>
      </c>
      <c r="AH7">
        <v>147997.9739148794</v>
      </c>
    </row>
    <row r="8" spans="1:34" x14ac:dyDescent="0.25">
      <c r="A8">
        <v>6</v>
      </c>
      <c r="B8">
        <v>90</v>
      </c>
      <c r="C8" t="s">
        <v>34</v>
      </c>
      <c r="D8">
        <v>5.1738999999999997</v>
      </c>
      <c r="E8">
        <v>19.329999999999998</v>
      </c>
      <c r="F8">
        <v>16.16</v>
      </c>
      <c r="G8">
        <v>46.17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188.86</v>
      </c>
      <c r="Q8">
        <v>793.33</v>
      </c>
      <c r="R8">
        <v>133.05000000000001</v>
      </c>
      <c r="S8">
        <v>86.27</v>
      </c>
      <c r="T8">
        <v>12824.61</v>
      </c>
      <c r="U8">
        <v>0.65</v>
      </c>
      <c r="V8">
        <v>0.75</v>
      </c>
      <c r="W8">
        <v>0.25</v>
      </c>
      <c r="X8">
        <v>0.75</v>
      </c>
      <c r="Y8">
        <v>2</v>
      </c>
      <c r="Z8">
        <v>10</v>
      </c>
      <c r="AA8">
        <v>118.7414632036925</v>
      </c>
      <c r="AB8">
        <v>162.46730845886319</v>
      </c>
      <c r="AC8">
        <v>146.96165656389371</v>
      </c>
      <c r="AD8">
        <v>118741.4632036925</v>
      </c>
      <c r="AE8">
        <v>162467.3084588632</v>
      </c>
      <c r="AF8">
        <v>4.9097835118871654E-6</v>
      </c>
      <c r="AG8">
        <v>4</v>
      </c>
      <c r="AH8">
        <v>146961.65656389369</v>
      </c>
    </row>
    <row r="9" spans="1:34" x14ac:dyDescent="0.25">
      <c r="A9">
        <v>7</v>
      </c>
      <c r="B9">
        <v>90</v>
      </c>
      <c r="C9" t="s">
        <v>34</v>
      </c>
      <c r="D9">
        <v>5.1935000000000002</v>
      </c>
      <c r="E9">
        <v>19.260000000000002</v>
      </c>
      <c r="F9">
        <v>16.190000000000001</v>
      </c>
      <c r="G9">
        <v>53.98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23324.240000000002</v>
      </c>
      <c r="P9">
        <v>185.72</v>
      </c>
      <c r="Q9">
        <v>793.21</v>
      </c>
      <c r="R9">
        <v>134.54</v>
      </c>
      <c r="S9">
        <v>86.27</v>
      </c>
      <c r="T9">
        <v>13587.14</v>
      </c>
      <c r="U9">
        <v>0.64</v>
      </c>
      <c r="V9">
        <v>0.75</v>
      </c>
      <c r="W9">
        <v>0.25</v>
      </c>
      <c r="X9">
        <v>0.78</v>
      </c>
      <c r="Y9">
        <v>2</v>
      </c>
      <c r="Z9">
        <v>10</v>
      </c>
      <c r="AA9">
        <v>117.6942886912037</v>
      </c>
      <c r="AB9">
        <v>161.03451809279781</v>
      </c>
      <c r="AC9">
        <v>145.66560969943129</v>
      </c>
      <c r="AD9">
        <v>117694.28869120371</v>
      </c>
      <c r="AE9">
        <v>161034.51809279781</v>
      </c>
      <c r="AF9">
        <v>4.9283829739627716E-6</v>
      </c>
      <c r="AG9">
        <v>4</v>
      </c>
      <c r="AH9">
        <v>145665.60969943131</v>
      </c>
    </row>
    <row r="10" spans="1:34" x14ac:dyDescent="0.25">
      <c r="A10">
        <v>8</v>
      </c>
      <c r="B10">
        <v>90</v>
      </c>
      <c r="C10" t="s">
        <v>34</v>
      </c>
      <c r="D10">
        <v>5.2752999999999997</v>
      </c>
      <c r="E10">
        <v>18.96</v>
      </c>
      <c r="F10">
        <v>15.97</v>
      </c>
      <c r="G10">
        <v>59.88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37.299999999999997</v>
      </c>
      <c r="O10">
        <v>23511.69</v>
      </c>
      <c r="P10">
        <v>178.29</v>
      </c>
      <c r="Q10">
        <v>793.29</v>
      </c>
      <c r="R10">
        <v>126.52</v>
      </c>
      <c r="S10">
        <v>86.27</v>
      </c>
      <c r="T10">
        <v>9584.42</v>
      </c>
      <c r="U10">
        <v>0.68</v>
      </c>
      <c r="V10">
        <v>0.76</v>
      </c>
      <c r="W10">
        <v>0.25</v>
      </c>
      <c r="X10">
        <v>0.56000000000000005</v>
      </c>
      <c r="Y10">
        <v>2</v>
      </c>
      <c r="Z10">
        <v>10</v>
      </c>
      <c r="AA10">
        <v>114.46645079422299</v>
      </c>
      <c r="AB10">
        <v>156.6180478799933</v>
      </c>
      <c r="AC10">
        <v>141.67064120518049</v>
      </c>
      <c r="AD10">
        <v>114466.450794223</v>
      </c>
      <c r="AE10">
        <v>156618.0478799933</v>
      </c>
      <c r="AF10">
        <v>5.0060072595640343E-6</v>
      </c>
      <c r="AG10">
        <v>4</v>
      </c>
      <c r="AH10">
        <v>141670.64120518049</v>
      </c>
    </row>
    <row r="11" spans="1:34" x14ac:dyDescent="0.25">
      <c r="A11">
        <v>9</v>
      </c>
      <c r="B11">
        <v>90</v>
      </c>
      <c r="C11" t="s">
        <v>34</v>
      </c>
      <c r="D11">
        <v>5.3136000000000001</v>
      </c>
      <c r="E11">
        <v>18.82</v>
      </c>
      <c r="F11">
        <v>15.9</v>
      </c>
      <c r="G11">
        <v>68.150000000000006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174.19</v>
      </c>
      <c r="Q11">
        <v>793.23</v>
      </c>
      <c r="R11">
        <v>124.42</v>
      </c>
      <c r="S11">
        <v>86.27</v>
      </c>
      <c r="T11">
        <v>8544.4699999999993</v>
      </c>
      <c r="U11">
        <v>0.69</v>
      </c>
      <c r="V11">
        <v>0.77</v>
      </c>
      <c r="W11">
        <v>0.24</v>
      </c>
      <c r="X11">
        <v>0.49</v>
      </c>
      <c r="Y11">
        <v>2</v>
      </c>
      <c r="Z11">
        <v>10</v>
      </c>
      <c r="AA11">
        <v>112.8686903055239</v>
      </c>
      <c r="AB11">
        <v>154.4319214911383</v>
      </c>
      <c r="AC11">
        <v>139.69315565062939</v>
      </c>
      <c r="AD11">
        <v>112868.69030552389</v>
      </c>
      <c r="AE11">
        <v>154431.92149113829</v>
      </c>
      <c r="AF11">
        <v>5.0423521267832077E-6</v>
      </c>
      <c r="AG11">
        <v>4</v>
      </c>
      <c r="AH11">
        <v>139693.1556506294</v>
      </c>
    </row>
    <row r="12" spans="1:34" x14ac:dyDescent="0.25">
      <c r="A12">
        <v>10</v>
      </c>
      <c r="B12">
        <v>90</v>
      </c>
      <c r="C12" t="s">
        <v>34</v>
      </c>
      <c r="D12">
        <v>5.3428000000000004</v>
      </c>
      <c r="E12">
        <v>18.72</v>
      </c>
      <c r="F12">
        <v>15.87</v>
      </c>
      <c r="G12">
        <v>79.349999999999994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167.94</v>
      </c>
      <c r="Q12">
        <v>793.21</v>
      </c>
      <c r="R12">
        <v>123.54</v>
      </c>
      <c r="S12">
        <v>86.27</v>
      </c>
      <c r="T12">
        <v>8113.74</v>
      </c>
      <c r="U12">
        <v>0.7</v>
      </c>
      <c r="V12">
        <v>0.77</v>
      </c>
      <c r="W12">
        <v>0.24</v>
      </c>
      <c r="X12">
        <v>0.46</v>
      </c>
      <c r="Y12">
        <v>2</v>
      </c>
      <c r="Z12">
        <v>10</v>
      </c>
      <c r="AA12">
        <v>110.8974793082111</v>
      </c>
      <c r="AB12">
        <v>151.73482364092459</v>
      </c>
      <c r="AC12">
        <v>137.25346503383869</v>
      </c>
      <c r="AD12">
        <v>110897.4793082111</v>
      </c>
      <c r="AE12">
        <v>151734.82364092459</v>
      </c>
      <c r="AF12">
        <v>5.0700615294672772E-6</v>
      </c>
      <c r="AG12">
        <v>4</v>
      </c>
      <c r="AH12">
        <v>137253.4650338387</v>
      </c>
    </row>
    <row r="13" spans="1:34" x14ac:dyDescent="0.25">
      <c r="A13">
        <v>11</v>
      </c>
      <c r="B13">
        <v>90</v>
      </c>
      <c r="C13" t="s">
        <v>34</v>
      </c>
      <c r="D13">
        <v>5.4019000000000004</v>
      </c>
      <c r="E13">
        <v>18.510000000000002</v>
      </c>
      <c r="F13">
        <v>15.7</v>
      </c>
      <c r="G13">
        <v>85.64</v>
      </c>
      <c r="H13">
        <v>1.1000000000000001</v>
      </c>
      <c r="I13">
        <v>11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162.47</v>
      </c>
      <c r="Q13">
        <v>793.22</v>
      </c>
      <c r="R13">
        <v>117.48</v>
      </c>
      <c r="S13">
        <v>86.27</v>
      </c>
      <c r="T13">
        <v>5089.84</v>
      </c>
      <c r="U13">
        <v>0.73</v>
      </c>
      <c r="V13">
        <v>0.78</v>
      </c>
      <c r="W13">
        <v>0.24</v>
      </c>
      <c r="X13">
        <v>0.28999999999999998</v>
      </c>
      <c r="Y13">
        <v>2</v>
      </c>
      <c r="Z13">
        <v>10</v>
      </c>
      <c r="AA13">
        <v>108.6560849162163</v>
      </c>
      <c r="AB13">
        <v>148.66804895045721</v>
      </c>
      <c r="AC13">
        <v>134.47937901558319</v>
      </c>
      <c r="AD13">
        <v>108656.08491621631</v>
      </c>
      <c r="AE13">
        <v>148668.04895045719</v>
      </c>
      <c r="AF13">
        <v>5.1261446013381146E-6</v>
      </c>
      <c r="AG13">
        <v>4</v>
      </c>
      <c r="AH13">
        <v>134479.3790155832</v>
      </c>
    </row>
    <row r="14" spans="1:34" x14ac:dyDescent="0.25">
      <c r="A14">
        <v>12</v>
      </c>
      <c r="B14">
        <v>90</v>
      </c>
      <c r="C14" t="s">
        <v>34</v>
      </c>
      <c r="D14">
        <v>5.4036</v>
      </c>
      <c r="E14">
        <v>18.510000000000002</v>
      </c>
      <c r="F14">
        <v>15.73</v>
      </c>
      <c r="G14">
        <v>94.38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2</v>
      </c>
      <c r="N14">
        <v>39.43</v>
      </c>
      <c r="O14">
        <v>24268.67</v>
      </c>
      <c r="P14">
        <v>158.57</v>
      </c>
      <c r="Q14">
        <v>793.37</v>
      </c>
      <c r="R14">
        <v>118.44</v>
      </c>
      <c r="S14">
        <v>86.27</v>
      </c>
      <c r="T14">
        <v>5572.98</v>
      </c>
      <c r="U14">
        <v>0.73</v>
      </c>
      <c r="V14">
        <v>0.77</v>
      </c>
      <c r="W14">
        <v>0.24</v>
      </c>
      <c r="X14">
        <v>0.32</v>
      </c>
      <c r="Y14">
        <v>2</v>
      </c>
      <c r="Z14">
        <v>10</v>
      </c>
      <c r="AA14">
        <v>107.68999119952571</v>
      </c>
      <c r="AB14">
        <v>147.34619690623501</v>
      </c>
      <c r="AC14">
        <v>133.28368267523021</v>
      </c>
      <c r="AD14">
        <v>107689.9911995257</v>
      </c>
      <c r="AE14">
        <v>147346.19690623501</v>
      </c>
      <c r="AF14">
        <v>5.1277578199875301E-6</v>
      </c>
      <c r="AG14">
        <v>4</v>
      </c>
      <c r="AH14">
        <v>133283.6826752302</v>
      </c>
    </row>
    <row r="15" spans="1:34" x14ac:dyDescent="0.25">
      <c r="A15">
        <v>13</v>
      </c>
      <c r="B15">
        <v>90</v>
      </c>
      <c r="C15" t="s">
        <v>34</v>
      </c>
      <c r="D15">
        <v>5.4038000000000004</v>
      </c>
      <c r="E15">
        <v>18.510000000000002</v>
      </c>
      <c r="F15">
        <v>15.73</v>
      </c>
      <c r="G15">
        <v>94.38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0</v>
      </c>
      <c r="N15">
        <v>39.979999999999997</v>
      </c>
      <c r="O15">
        <v>24459.75</v>
      </c>
      <c r="P15">
        <v>159.33000000000001</v>
      </c>
      <c r="Q15">
        <v>793.25</v>
      </c>
      <c r="R15">
        <v>118.25</v>
      </c>
      <c r="S15">
        <v>86.27</v>
      </c>
      <c r="T15">
        <v>5478.66</v>
      </c>
      <c r="U15">
        <v>0.73</v>
      </c>
      <c r="V15">
        <v>0.77</v>
      </c>
      <c r="W15">
        <v>0.25</v>
      </c>
      <c r="X15">
        <v>0.32</v>
      </c>
      <c r="Y15">
        <v>2</v>
      </c>
      <c r="Z15">
        <v>10</v>
      </c>
      <c r="AA15">
        <v>107.8791884620609</v>
      </c>
      <c r="AB15">
        <v>147.6050649476297</v>
      </c>
      <c r="AC15">
        <v>133.5178447140778</v>
      </c>
      <c r="AD15">
        <v>107879.18846206091</v>
      </c>
      <c r="AE15">
        <v>147605.0649476297</v>
      </c>
      <c r="AF15">
        <v>5.1279476104168734E-6</v>
      </c>
      <c r="AG15">
        <v>4</v>
      </c>
      <c r="AH15">
        <v>133517.8447140778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4.7542999999999997</v>
      </c>
      <c r="E2">
        <v>21.03</v>
      </c>
      <c r="F2">
        <v>18.489999999999998</v>
      </c>
      <c r="G2">
        <v>13.69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53.14</v>
      </c>
      <c r="Q2">
        <v>793.7</v>
      </c>
      <c r="R2">
        <v>207.26</v>
      </c>
      <c r="S2">
        <v>86.27</v>
      </c>
      <c r="T2">
        <v>49629.5</v>
      </c>
      <c r="U2">
        <v>0.42</v>
      </c>
      <c r="V2">
        <v>0.66</v>
      </c>
      <c r="W2">
        <v>0.45</v>
      </c>
      <c r="X2">
        <v>3.07</v>
      </c>
      <c r="Y2">
        <v>2</v>
      </c>
      <c r="Z2">
        <v>10</v>
      </c>
      <c r="AA2">
        <v>63.571038736742793</v>
      </c>
      <c r="AB2">
        <v>86.980699755872479</v>
      </c>
      <c r="AC2">
        <v>78.679383849371661</v>
      </c>
      <c r="AD2">
        <v>63571.03873674279</v>
      </c>
      <c r="AE2">
        <v>86980.699755872483</v>
      </c>
      <c r="AF2">
        <v>5.7971458031643788E-6</v>
      </c>
      <c r="AG2">
        <v>4</v>
      </c>
      <c r="AH2">
        <v>78679.383849371661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4.0285000000000002</v>
      </c>
      <c r="E2">
        <v>24.82</v>
      </c>
      <c r="F2">
        <v>20.2</v>
      </c>
      <c r="G2">
        <v>9.4700000000000006</v>
      </c>
      <c r="H2">
        <v>0.18</v>
      </c>
      <c r="I2">
        <v>128</v>
      </c>
      <c r="J2">
        <v>98.71</v>
      </c>
      <c r="K2">
        <v>39.72</v>
      </c>
      <c r="L2">
        <v>1</v>
      </c>
      <c r="M2">
        <v>126</v>
      </c>
      <c r="N2">
        <v>12.99</v>
      </c>
      <c r="O2">
        <v>12407.75</v>
      </c>
      <c r="P2">
        <v>175.35</v>
      </c>
      <c r="Q2">
        <v>793.88</v>
      </c>
      <c r="R2">
        <v>268.01</v>
      </c>
      <c r="S2">
        <v>86.27</v>
      </c>
      <c r="T2">
        <v>79770.47</v>
      </c>
      <c r="U2">
        <v>0.32</v>
      </c>
      <c r="V2">
        <v>0.6</v>
      </c>
      <c r="W2">
        <v>0.42</v>
      </c>
      <c r="X2">
        <v>4.78</v>
      </c>
      <c r="Y2">
        <v>2</v>
      </c>
      <c r="Z2">
        <v>10</v>
      </c>
      <c r="AA2">
        <v>138.63977226450751</v>
      </c>
      <c r="AB2">
        <v>189.6930527672969</v>
      </c>
      <c r="AC2">
        <v>171.58901404711131</v>
      </c>
      <c r="AD2">
        <v>138639.77226450751</v>
      </c>
      <c r="AE2">
        <v>189693.0527672969</v>
      </c>
      <c r="AF2">
        <v>4.2102593367414122E-6</v>
      </c>
      <c r="AG2">
        <v>5</v>
      </c>
      <c r="AH2">
        <v>171589.0140471113</v>
      </c>
    </row>
    <row r="3" spans="1:34" x14ac:dyDescent="0.25">
      <c r="A3">
        <v>1</v>
      </c>
      <c r="B3">
        <v>45</v>
      </c>
      <c r="C3" t="s">
        <v>34</v>
      </c>
      <c r="D3">
        <v>4.8838999999999997</v>
      </c>
      <c r="E3">
        <v>20.48</v>
      </c>
      <c r="F3">
        <v>17.399999999999999</v>
      </c>
      <c r="G3">
        <v>19.7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51</v>
      </c>
      <c r="N3">
        <v>13.24</v>
      </c>
      <c r="O3">
        <v>12561.45</v>
      </c>
      <c r="P3">
        <v>143.79</v>
      </c>
      <c r="Q3">
        <v>793.51</v>
      </c>
      <c r="R3">
        <v>174.6</v>
      </c>
      <c r="S3">
        <v>86.27</v>
      </c>
      <c r="T3">
        <v>33439.339999999997</v>
      </c>
      <c r="U3">
        <v>0.49</v>
      </c>
      <c r="V3">
        <v>0.7</v>
      </c>
      <c r="W3">
        <v>0.3</v>
      </c>
      <c r="X3">
        <v>1.98</v>
      </c>
      <c r="Y3">
        <v>2</v>
      </c>
      <c r="Z3">
        <v>10</v>
      </c>
      <c r="AA3">
        <v>101.7848927219158</v>
      </c>
      <c r="AB3">
        <v>139.26658065461459</v>
      </c>
      <c r="AC3">
        <v>125.9751736588492</v>
      </c>
      <c r="AD3">
        <v>101784.89272191581</v>
      </c>
      <c r="AE3">
        <v>139266.58065461461</v>
      </c>
      <c r="AF3">
        <v>5.1042535868713872E-6</v>
      </c>
      <c r="AG3">
        <v>4</v>
      </c>
      <c r="AH3">
        <v>125975.17365884921</v>
      </c>
    </row>
    <row r="4" spans="1:34" x14ac:dyDescent="0.25">
      <c r="A4">
        <v>2</v>
      </c>
      <c r="B4">
        <v>45</v>
      </c>
      <c r="C4" t="s">
        <v>34</v>
      </c>
      <c r="D4">
        <v>5.1950000000000003</v>
      </c>
      <c r="E4">
        <v>19.25</v>
      </c>
      <c r="F4">
        <v>16.600000000000001</v>
      </c>
      <c r="G4">
        <v>31.13</v>
      </c>
      <c r="H4">
        <v>0.52</v>
      </c>
      <c r="I4">
        <v>32</v>
      </c>
      <c r="J4">
        <v>101.2</v>
      </c>
      <c r="K4">
        <v>39.72</v>
      </c>
      <c r="L4">
        <v>3</v>
      </c>
      <c r="M4">
        <v>30</v>
      </c>
      <c r="N4">
        <v>13.49</v>
      </c>
      <c r="O4">
        <v>12715.54</v>
      </c>
      <c r="P4">
        <v>129.47999999999999</v>
      </c>
      <c r="Q4">
        <v>793.21</v>
      </c>
      <c r="R4">
        <v>148.06</v>
      </c>
      <c r="S4">
        <v>86.27</v>
      </c>
      <c r="T4">
        <v>20276.04</v>
      </c>
      <c r="U4">
        <v>0.57999999999999996</v>
      </c>
      <c r="V4">
        <v>0.73</v>
      </c>
      <c r="W4">
        <v>0.27</v>
      </c>
      <c r="X4">
        <v>1.19</v>
      </c>
      <c r="Y4">
        <v>2</v>
      </c>
      <c r="Z4">
        <v>10</v>
      </c>
      <c r="AA4">
        <v>93.919712828818177</v>
      </c>
      <c r="AB4">
        <v>128.5050945376361</v>
      </c>
      <c r="AC4">
        <v>116.24074867303111</v>
      </c>
      <c r="AD4">
        <v>93919.71282881817</v>
      </c>
      <c r="AE4">
        <v>128505.09453763611</v>
      </c>
      <c r="AF4">
        <v>5.4293899104807336E-6</v>
      </c>
      <c r="AG4">
        <v>4</v>
      </c>
      <c r="AH4">
        <v>116240.74867303111</v>
      </c>
    </row>
    <row r="5" spans="1:34" x14ac:dyDescent="0.25">
      <c r="A5">
        <v>3</v>
      </c>
      <c r="B5">
        <v>45</v>
      </c>
      <c r="C5" t="s">
        <v>34</v>
      </c>
      <c r="D5">
        <v>5.3223000000000003</v>
      </c>
      <c r="E5">
        <v>18.79</v>
      </c>
      <c r="F5">
        <v>16.329999999999998</v>
      </c>
      <c r="G5">
        <v>42.59</v>
      </c>
      <c r="H5">
        <v>0.69</v>
      </c>
      <c r="I5">
        <v>23</v>
      </c>
      <c r="J5">
        <v>102.45</v>
      </c>
      <c r="K5">
        <v>39.72</v>
      </c>
      <c r="L5">
        <v>4</v>
      </c>
      <c r="M5">
        <v>21</v>
      </c>
      <c r="N5">
        <v>13.74</v>
      </c>
      <c r="O5">
        <v>12870.03</v>
      </c>
      <c r="P5">
        <v>118.67</v>
      </c>
      <c r="Q5">
        <v>793.33</v>
      </c>
      <c r="R5">
        <v>139.01</v>
      </c>
      <c r="S5">
        <v>86.27</v>
      </c>
      <c r="T5">
        <v>15792.83</v>
      </c>
      <c r="U5">
        <v>0.62</v>
      </c>
      <c r="V5">
        <v>0.75</v>
      </c>
      <c r="W5">
        <v>0.26</v>
      </c>
      <c r="X5">
        <v>0.92</v>
      </c>
      <c r="Y5">
        <v>2</v>
      </c>
      <c r="Z5">
        <v>10</v>
      </c>
      <c r="AA5">
        <v>89.750401270545169</v>
      </c>
      <c r="AB5">
        <v>122.80045852656551</v>
      </c>
      <c r="AC5">
        <v>111.08055511634829</v>
      </c>
      <c r="AD5">
        <v>89750.401270545175</v>
      </c>
      <c r="AE5">
        <v>122800.4585265655</v>
      </c>
      <c r="AF5">
        <v>5.5624334784507426E-6</v>
      </c>
      <c r="AG5">
        <v>4</v>
      </c>
      <c r="AH5">
        <v>111080.5551163483</v>
      </c>
    </row>
    <row r="6" spans="1:34" x14ac:dyDescent="0.25">
      <c r="A6">
        <v>4</v>
      </c>
      <c r="B6">
        <v>45</v>
      </c>
      <c r="C6" t="s">
        <v>34</v>
      </c>
      <c r="D6">
        <v>5.4215</v>
      </c>
      <c r="E6">
        <v>18.440000000000001</v>
      </c>
      <c r="F6">
        <v>16.07</v>
      </c>
      <c r="G6">
        <v>50.74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112.76</v>
      </c>
      <c r="Q6">
        <v>793.49</v>
      </c>
      <c r="R6">
        <v>129.04</v>
      </c>
      <c r="S6">
        <v>86.27</v>
      </c>
      <c r="T6">
        <v>10828.2</v>
      </c>
      <c r="U6">
        <v>0.67</v>
      </c>
      <c r="V6">
        <v>0.76</v>
      </c>
      <c r="W6">
        <v>0.28000000000000003</v>
      </c>
      <c r="X6">
        <v>0.66</v>
      </c>
      <c r="Y6">
        <v>2</v>
      </c>
      <c r="Z6">
        <v>10</v>
      </c>
      <c r="AA6">
        <v>87.22516972369651</v>
      </c>
      <c r="AB6">
        <v>119.3453253188157</v>
      </c>
      <c r="AC6">
        <v>107.95517497263511</v>
      </c>
      <c r="AD6">
        <v>87225.169723696512</v>
      </c>
      <c r="AE6">
        <v>119345.3253188157</v>
      </c>
      <c r="AF6">
        <v>5.6661092203409619E-6</v>
      </c>
      <c r="AG6">
        <v>4</v>
      </c>
      <c r="AH6">
        <v>107955.1749726351</v>
      </c>
    </row>
    <row r="7" spans="1:34" x14ac:dyDescent="0.25">
      <c r="A7">
        <v>5</v>
      </c>
      <c r="B7">
        <v>45</v>
      </c>
      <c r="C7" t="s">
        <v>34</v>
      </c>
      <c r="D7">
        <v>5.4198000000000004</v>
      </c>
      <c r="E7">
        <v>18.45</v>
      </c>
      <c r="F7">
        <v>16.07</v>
      </c>
      <c r="G7">
        <v>50.75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113.71</v>
      </c>
      <c r="Q7">
        <v>793.31</v>
      </c>
      <c r="R7">
        <v>129.22999999999999</v>
      </c>
      <c r="S7">
        <v>86.27</v>
      </c>
      <c r="T7">
        <v>10925.8</v>
      </c>
      <c r="U7">
        <v>0.67</v>
      </c>
      <c r="V7">
        <v>0.76</v>
      </c>
      <c r="W7">
        <v>0.28000000000000003</v>
      </c>
      <c r="X7">
        <v>0.66</v>
      </c>
      <c r="Y7">
        <v>2</v>
      </c>
      <c r="Z7">
        <v>10</v>
      </c>
      <c r="AA7">
        <v>87.476866877871359</v>
      </c>
      <c r="AB7">
        <v>119.6897084692523</v>
      </c>
      <c r="AC7">
        <v>108.26669067853889</v>
      </c>
      <c r="AD7">
        <v>87476.866877871362</v>
      </c>
      <c r="AE7">
        <v>119689.7084692522</v>
      </c>
      <c r="AF7">
        <v>5.6643325191190531E-6</v>
      </c>
      <c r="AG7">
        <v>4</v>
      </c>
      <c r="AH7">
        <v>108266.6906785389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2024-09-25T23:05:07Z</dcterms:created>
  <dcterms:modified xsi:type="dcterms:W3CDTF">2024-09-27T20:00:40Z</dcterms:modified>
</cp:coreProperties>
</file>